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BUGET_HINCESTI_30-06-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<sst xmlns="http://schemas.openxmlformats.org/spreadsheetml/2006/main" count="264" uniqueCount="153">
  <si>
    <t>Tabel. Informație privind calcularea bugetului instituțiilor de învățămînt pentru anul 2016</t>
  </si>
  <si>
    <t>per institutie</t>
  </si>
  <si>
    <t>lei</t>
  </si>
  <si>
    <r>
      <t xml:space="preserve">2016  - TOTAL TRANSFER PN INVATAMIN RAION - </t>
    </r>
  </si>
  <si>
    <t>MII LEI</t>
  </si>
  <si>
    <t xml:space="preserve">per elev </t>
  </si>
  <si>
    <t xml:space="preserve">Denumirea instituţiei </t>
  </si>
  <si>
    <t>Localitatea</t>
  </si>
  <si>
    <t>Tip insti-tuţie</t>
  </si>
  <si>
    <t>Limba de predare</t>
  </si>
  <si>
    <r>
      <t xml:space="preserve">Nr. efectiv  de elevi       </t>
    </r>
    <r>
      <rPr>
        <b/>
        <sz val="11"/>
        <color indexed="10"/>
        <rFont val="Calibri"/>
        <family val="2"/>
      </rPr>
      <t xml:space="preserve"> cl  I-IV</t>
    </r>
  </si>
  <si>
    <r>
      <t xml:space="preserve">Nr. efectiv  de elevi        </t>
    </r>
    <r>
      <rPr>
        <b/>
        <sz val="11"/>
        <color indexed="10"/>
        <rFont val="Calibri"/>
        <family val="2"/>
      </rPr>
      <t>cl  V-IX</t>
    </r>
  </si>
  <si>
    <r>
      <t xml:space="preserve">Nr. efectiv  de elevi </t>
    </r>
    <r>
      <rPr>
        <b/>
        <sz val="11"/>
        <color indexed="10"/>
        <rFont val="Calibri"/>
        <family val="2"/>
      </rPr>
      <t>cl X-XII</t>
    </r>
  </si>
  <si>
    <r>
      <t xml:space="preserve">Total nr.efectiv de elevi  la </t>
    </r>
    <r>
      <rPr>
        <b/>
        <sz val="11"/>
        <color indexed="10"/>
        <rFont val="Calibri"/>
        <family val="2"/>
      </rPr>
      <t>01.10.2015</t>
    </r>
  </si>
  <si>
    <r>
      <t xml:space="preserve">Numar de elevi ponderați, </t>
    </r>
    <r>
      <rPr>
        <b/>
        <sz val="11"/>
        <color indexed="10"/>
        <rFont val="Calibri"/>
        <family val="2"/>
      </rPr>
      <t>01.10.2015</t>
    </r>
  </si>
  <si>
    <r>
      <t xml:space="preserve">Bugetul calculat în bază de formulă </t>
    </r>
    <r>
      <rPr>
        <b/>
        <sz val="11"/>
        <color indexed="10"/>
        <rFont val="Calibri"/>
        <family val="2"/>
      </rPr>
      <t>(mii lei)</t>
    </r>
  </si>
  <si>
    <t xml:space="preserve">Componenta raionala,  3% </t>
  </si>
  <si>
    <r>
      <t xml:space="preserve">Repartiza   rea mijl.financiare din fondul pentru ed. incluzivă </t>
    </r>
    <r>
      <rPr>
        <b/>
        <sz val="11"/>
        <color indexed="10"/>
        <rFont val="Calibri"/>
        <family val="2"/>
      </rPr>
      <t>(mii lei), 2%</t>
    </r>
  </si>
  <si>
    <r>
      <t xml:space="preserve">Bugetul calculat pe bază de formulă, plus componenta raională și alocatiile pentru ed. incluzivă       </t>
    </r>
    <r>
      <rPr>
        <b/>
        <sz val="11"/>
        <color indexed="10"/>
        <rFont val="Calibri"/>
        <family val="2"/>
      </rPr>
      <t xml:space="preserve"> (mii lei)</t>
    </r>
  </si>
  <si>
    <t>Finanţarea în afara formulei , ALIM. - 7,84 lei/zi * 171 zile * nr. Elevi</t>
  </si>
  <si>
    <r>
      <t xml:space="preserve">Bugetul total al şcolii           </t>
    </r>
    <r>
      <rPr>
        <b/>
        <sz val="11"/>
        <color indexed="10"/>
        <rFont val="Calibri"/>
        <family val="2"/>
      </rPr>
      <t>(mii lei)</t>
    </r>
  </si>
  <si>
    <r>
      <t xml:space="preserve">Fondul p/u ed.incluzivă                   </t>
    </r>
    <r>
      <rPr>
        <b/>
        <sz val="11"/>
        <color indexed="10"/>
        <rFont val="Calibri"/>
        <family val="2"/>
      </rPr>
      <t xml:space="preserve"> (mii lei)</t>
    </r>
  </si>
  <si>
    <r>
      <t xml:space="preserve">Deficitul bugetar estimat </t>
    </r>
    <r>
      <rPr>
        <b/>
        <sz val="11"/>
        <color indexed="10"/>
        <rFont val="Calibri"/>
        <family val="2"/>
      </rPr>
      <t>(mii lei), 2016</t>
    </r>
  </si>
  <si>
    <t xml:space="preserve">din care repartizat la data de </t>
  </si>
  <si>
    <r>
      <t xml:space="preserve">Total         </t>
    </r>
    <r>
      <rPr>
        <b/>
        <sz val="11"/>
        <color indexed="10"/>
        <rFont val="Calibri"/>
        <family val="2"/>
      </rPr>
      <t xml:space="preserve"> (mii lei)</t>
    </r>
  </si>
  <si>
    <t>Transpor-tarea elevilor</t>
  </si>
  <si>
    <t>Cazarea în cămin</t>
  </si>
  <si>
    <t>Acoperi-rea deficitu-lui bugetar</t>
  </si>
  <si>
    <t>Reparații și construcții, lucrări de termoizolare</t>
  </si>
  <si>
    <t>Procurări</t>
  </si>
  <si>
    <t>Altele</t>
  </si>
  <si>
    <t>Mijloace nedistri-buite</t>
  </si>
  <si>
    <r>
      <t xml:space="preserve">Total          </t>
    </r>
    <r>
      <rPr>
        <b/>
        <sz val="11"/>
        <color indexed="10"/>
        <rFont val="Calibri"/>
        <family val="2"/>
      </rPr>
      <t>(mii lei)</t>
    </r>
  </si>
  <si>
    <r>
      <t xml:space="preserve">Alimentaţia  elevilor    </t>
    </r>
    <r>
      <rPr>
        <sz val="11"/>
        <color indexed="10"/>
        <rFont val="Calibri"/>
        <family val="2"/>
      </rPr>
      <t>cl.I-IV</t>
    </r>
  </si>
  <si>
    <t xml:space="preserve">Pentru zona de securitate </t>
  </si>
  <si>
    <t>p/u studierea limbilor minorităţilor</t>
  </si>
  <si>
    <t>grupe pregătitoare</t>
  </si>
  <si>
    <t>Alte venituri</t>
  </si>
  <si>
    <t>22=11+13+21</t>
  </si>
  <si>
    <t>29=22+23</t>
  </si>
  <si>
    <t xml:space="preserve">LT "M. Sadoveanu" </t>
  </si>
  <si>
    <t>Hâncești</t>
  </si>
  <si>
    <t>româna</t>
  </si>
  <si>
    <t>x</t>
  </si>
  <si>
    <t xml:space="preserve">LT "M. Eminescu" </t>
  </si>
  <si>
    <t xml:space="preserve">LT "M. Lomonosov" </t>
  </si>
  <si>
    <t>rusa</t>
  </si>
  <si>
    <t>LT "A. Donici"</t>
  </si>
  <si>
    <t>Ciuciuleni</t>
  </si>
  <si>
    <t xml:space="preserve">LT "Şt. Holban" </t>
  </si>
  <si>
    <t>Cărpineni</t>
  </si>
  <si>
    <t>LT "S. Andreev"</t>
  </si>
  <si>
    <t>Cioara</t>
  </si>
  <si>
    <t>LT "D. Cantemir"</t>
  </si>
  <si>
    <t>Crasnoarmeiscoe</t>
  </si>
  <si>
    <t>rom./rusa</t>
  </si>
  <si>
    <t>LT  Lăpuşna</t>
  </si>
  <si>
    <t>Lăpușna</t>
  </si>
  <si>
    <t xml:space="preserve">LT"Cezar Radu" </t>
  </si>
  <si>
    <t>Leușeni</t>
  </si>
  <si>
    <t xml:space="preserve">LT "Universum" </t>
  </si>
  <si>
    <t>Sărata Galbenă</t>
  </si>
  <si>
    <t>Total licee</t>
  </si>
  <si>
    <t>GM Bălceana</t>
  </si>
  <si>
    <t>Bălceana</t>
  </si>
  <si>
    <t>GM Bobeica</t>
  </si>
  <si>
    <t>Bobeica</t>
  </si>
  <si>
    <t>GM Boghiceni</t>
  </si>
  <si>
    <t>Boghiceni</t>
  </si>
  <si>
    <t>GM Bozieni</t>
  </si>
  <si>
    <t>Bozieni</t>
  </si>
  <si>
    <t>GM Bujor</t>
  </si>
  <si>
    <t>Bujor</t>
  </si>
  <si>
    <t>GM " A. Bunduchi"</t>
  </si>
  <si>
    <t>Buțeni</t>
  </si>
  <si>
    <t>GM Caracui</t>
  </si>
  <si>
    <t>Caracui</t>
  </si>
  <si>
    <t>GM Călmăţui</t>
  </si>
  <si>
    <t>Călmățui</t>
  </si>
  <si>
    <t>GM Căţeleni</t>
  </si>
  <si>
    <t>Cățeleni</t>
  </si>
  <si>
    <t>GM "D.Crețu” (nr. 2)</t>
  </si>
  <si>
    <t xml:space="preserve">GM nr. 3 (Topor) </t>
  </si>
  <si>
    <t>GM Dancu</t>
  </si>
  <si>
    <t>Dancu</t>
  </si>
  <si>
    <t>GM Drăguşenii Noi</t>
  </si>
  <si>
    <t>Dragușenii Noi</t>
  </si>
  <si>
    <t>GM Fundul-Galbenei</t>
  </si>
  <si>
    <t>Fundul Galbenei</t>
  </si>
  <si>
    <t>GM Logăneşti</t>
  </si>
  <si>
    <t>Logănești</t>
  </si>
  <si>
    <t>GM Mereşeni</t>
  </si>
  <si>
    <t>Mereșeni</t>
  </si>
  <si>
    <t xml:space="preserve">GM "M. Viteazul" </t>
  </si>
  <si>
    <t>GM  Mingir</t>
  </si>
  <si>
    <t>Mingir</t>
  </si>
  <si>
    <t>GM Mireşti</t>
  </si>
  <si>
    <t>Mirești</t>
  </si>
  <si>
    <t>GM Negrea</t>
  </si>
  <si>
    <t>Negrea</t>
  </si>
  <si>
    <t>GM Nemţeni</t>
  </si>
  <si>
    <t>Nemțeni</t>
  </si>
  <si>
    <t>GM Obileni</t>
  </si>
  <si>
    <t>Obileni</t>
  </si>
  <si>
    <t>GM Oneşti</t>
  </si>
  <si>
    <t>Onești</t>
  </si>
  <si>
    <t>GM Paşcani</t>
  </si>
  <si>
    <t>Pășcani</t>
  </si>
  <si>
    <t>GM Pereni</t>
  </si>
  <si>
    <t>Pereni</t>
  </si>
  <si>
    <t>GM Pogăneşti</t>
  </si>
  <si>
    <t>Pogănești</t>
  </si>
  <si>
    <t>GM "Mitr. A.Plămădeală"</t>
  </si>
  <si>
    <t>Stolniceni</t>
  </si>
  <si>
    <t>GM Tălăieşti</t>
  </si>
  <si>
    <t>Tălăiești</t>
  </si>
  <si>
    <t>GM Voinescu</t>
  </si>
  <si>
    <t>Voinescu</t>
  </si>
  <si>
    <t>Total gimnazii</t>
  </si>
  <si>
    <t>Complexul educational GMG Cotul Morii</t>
  </si>
  <si>
    <t>Cotul Morii</t>
  </si>
  <si>
    <t xml:space="preserve">Complexul educational GMG "K. Evteeva" </t>
  </si>
  <si>
    <t>Ivanovca</t>
  </si>
  <si>
    <t>Complexul educational GMG Pervomaiscoe</t>
  </si>
  <si>
    <t>Pervomaiscoe</t>
  </si>
  <si>
    <t>Complexul educational GMG "V.Movileanu"</t>
  </si>
  <si>
    <t>Secăreni</t>
  </si>
  <si>
    <t>Total complexe educaționale gimnazii/grădinițe</t>
  </si>
  <si>
    <t>ŞP Mingir</t>
  </si>
  <si>
    <t>ŞPG Horjeşti</t>
  </si>
  <si>
    <t>Horjești</t>
  </si>
  <si>
    <t>ŞPG Fîrlădeni</t>
  </si>
  <si>
    <t>Fîrlădeni</t>
  </si>
  <si>
    <t>ŞPG  Sărata-Mereşeni</t>
  </si>
  <si>
    <t>Sărata Mereșeni</t>
  </si>
  <si>
    <t>ŞPG Şipoteni</t>
  </si>
  <si>
    <t>Șipoteni</t>
  </si>
  <si>
    <t>Total sc.primare/grădinițe</t>
  </si>
  <si>
    <t>Direcția Învățământ Hâncești</t>
  </si>
  <si>
    <t>MIJLOACE NEDISTRIBUITE</t>
  </si>
  <si>
    <t xml:space="preserve">Total raion </t>
  </si>
  <si>
    <r>
      <t xml:space="preserve">FEI - 2% </t>
    </r>
    <r>
      <rPr>
        <b/>
        <i/>
        <sz val="8"/>
        <color indexed="56"/>
        <rFont val="Times New Roman"/>
        <family val="1"/>
      </rPr>
      <t>DIN TRANSFERUL CATEGORIAL</t>
    </r>
  </si>
  <si>
    <t>mii lei transfer de la MF pentru alimentatie</t>
  </si>
  <si>
    <t>COMPONENTA RAIONALA - 3%</t>
  </si>
  <si>
    <t>REPARTI-ZARE COMPO-NENTEI RAIONALE 2016</t>
  </si>
  <si>
    <t>DCR NR. 06/02 DIN 10.12.2015</t>
  </si>
  <si>
    <t>mii lei</t>
  </si>
  <si>
    <t>REPARTIZARE FONDULUI EDUCATIEI INCLUZIVE 2015</t>
  </si>
  <si>
    <t xml:space="preserve">mii lei </t>
  </si>
  <si>
    <t>DCR NR. 01/03 DIN 17.03.2016</t>
  </si>
  <si>
    <t>mii lei, 7,5 MII LEI - TINAR SPECIALIST</t>
  </si>
  <si>
    <t>DCR NR. 03/01 DIN 10.06.2016</t>
  </si>
  <si>
    <t>SUMA NEDISTRIBUITĂ Comp Raionala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</si>
</sst>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1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2"/>
      <color indexed="56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56"/>
      <name val="Times New Roman"/>
      <family val="1"/>
    </font>
    <font>
      <b/>
      <i/>
      <sz val="11"/>
      <color indexed="56"/>
      <name val="Times New Roman"/>
      <family val="1"/>
    </font>
    <font>
      <b/>
      <i/>
      <sz val="11"/>
      <color indexed="56"/>
      <name val="Calibri"/>
      <family val="2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color indexed="56"/>
      <name val="Times New Roman"/>
      <family val="1"/>
    </font>
    <font>
      <i/>
      <sz val="10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56"/>
      <name val="Times New Roman"/>
      <family val="1"/>
    </font>
    <font>
      <b/>
      <sz val="11"/>
      <color indexed="56"/>
      <name val="Times New Roman"/>
      <family val="1"/>
    </font>
    <font>
      <b/>
      <i/>
      <sz val="12"/>
      <name val="Times New Roman"/>
      <family val="1"/>
    </font>
    <font>
      <b/>
      <sz val="11"/>
      <color indexed="36"/>
      <name val="Times New Roman"/>
      <family val="1"/>
    </font>
    <font>
      <sz val="11"/>
      <color indexed="36"/>
      <name val="Times New Roman"/>
      <family val="1"/>
    </font>
    <font>
      <b/>
      <i/>
      <sz val="8"/>
      <color indexed="56"/>
      <name val="Times New Roman"/>
      <family val="1"/>
    </font>
    <font>
      <b/>
      <sz val="10"/>
      <color indexed="8"/>
      <name val="Calibri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b/>
      <u val="single"/>
      <sz val="10"/>
      <color indexed="18"/>
      <name val="Tahoma"/>
      <family val="2"/>
    </font>
    <font>
      <b/>
      <sz val="9"/>
      <color indexed="18"/>
      <name val="Tahoma"/>
      <family val="2"/>
    </font>
    <font>
      <sz val="8"/>
      <color indexed="60"/>
      <name val="Arial Black"/>
      <family val="2"/>
    </font>
    <font>
      <sz val="11"/>
      <color indexed="60"/>
      <name val="Arial Black"/>
      <family val="2"/>
    </font>
    <font>
      <u val="single"/>
      <sz val="11"/>
      <color indexed="60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002060"/>
      <name val="Arial"/>
      <family val="2"/>
    </font>
    <font>
      <b/>
      <sz val="10"/>
      <color rgb="FF002060"/>
      <name val="Arial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2"/>
      <color rgb="FF00206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5" tint="-0.24997000396251678"/>
      <name val="Times New Roman"/>
      <family val="1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rgb="FF002060"/>
      <name val="Times New Roman"/>
      <family val="1"/>
    </font>
    <font>
      <b/>
      <i/>
      <sz val="11"/>
      <color rgb="FF002060"/>
      <name val="Times New Roman"/>
      <family val="1"/>
    </font>
    <font>
      <b/>
      <i/>
      <sz val="11"/>
      <color rgb="FF002060"/>
      <name val="Calibri"/>
      <family val="2"/>
    </font>
    <font>
      <sz val="10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rgb="FF002060"/>
      <name val="Times New Roman"/>
      <family val="1"/>
    </font>
    <font>
      <b/>
      <sz val="11"/>
      <color rgb="FF002060"/>
      <name val="Times New Roman"/>
      <family val="1"/>
    </font>
    <font>
      <b/>
      <sz val="11"/>
      <color rgb="FF7030A0"/>
      <name val="Times New Roman"/>
      <family val="1"/>
    </font>
    <font>
      <sz val="11"/>
      <color rgb="FF7030A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1"/>
      <color theme="3" tint="-0.24997000396251678"/>
      <name val="Calibri"/>
      <family val="2"/>
    </font>
    <font>
      <b/>
      <i/>
      <sz val="10"/>
      <color theme="3" tint="-0.24997000396251678"/>
      <name val="Arial"/>
      <family val="2"/>
    </font>
    <font>
      <b/>
      <u val="single"/>
      <sz val="10"/>
      <color theme="3" tint="-0.24997000396251678"/>
      <name val="Tahoma"/>
      <family val="2"/>
    </font>
    <font>
      <b/>
      <sz val="9"/>
      <color theme="3" tint="-0.24997000396251678"/>
      <name val="Tahoma"/>
      <family val="2"/>
    </font>
    <font>
      <sz val="8"/>
      <color theme="5" tint="-0.24997000396251678"/>
      <name val="Arial Black"/>
      <family val="2"/>
    </font>
    <font>
      <sz val="11"/>
      <color theme="5" tint="-0.24997000396251678"/>
      <name val="Arial Black"/>
      <family val="2"/>
    </font>
    <font>
      <u val="single"/>
      <sz val="11"/>
      <color theme="5" tint="-0.24997000396251678"/>
      <name val="Arial Black"/>
      <family val="2"/>
    </font>
    <font>
      <b/>
      <i/>
      <sz val="11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63">
      <alignment/>
      <protection/>
    </xf>
    <xf numFmtId="0" fontId="19" fillId="0" borderId="0" xfId="33" applyFont="1">
      <alignment/>
      <protection/>
    </xf>
    <xf numFmtId="0" fontId="20" fillId="0" borderId="0" xfId="33" applyFont="1" applyAlignment="1">
      <alignment/>
      <protection/>
    </xf>
    <xf numFmtId="0" fontId="19" fillId="0" borderId="0" xfId="33" applyFont="1" applyAlignment="1">
      <alignment wrapText="1"/>
      <protection/>
    </xf>
    <xf numFmtId="0" fontId="0" fillId="0" borderId="0" xfId="63" applyAlignment="1">
      <alignment vertical="center"/>
      <protection/>
    </xf>
    <xf numFmtId="0" fontId="76" fillId="12" borderId="10" xfId="63" applyFont="1" applyFill="1" applyBorder="1">
      <alignment/>
      <protection/>
    </xf>
    <xf numFmtId="0" fontId="76" fillId="12" borderId="11" xfId="63" applyFont="1" applyFill="1" applyBorder="1">
      <alignment/>
      <protection/>
    </xf>
    <xf numFmtId="0" fontId="0" fillId="12" borderId="11" xfId="63" applyFont="1" applyFill="1" applyBorder="1">
      <alignment/>
      <protection/>
    </xf>
    <xf numFmtId="0" fontId="0" fillId="12" borderId="12" xfId="63" applyFill="1" applyBorder="1">
      <alignment/>
      <protection/>
    </xf>
    <xf numFmtId="0" fontId="0" fillId="12" borderId="13" xfId="63" applyFill="1" applyBorder="1">
      <alignment/>
      <protection/>
    </xf>
    <xf numFmtId="0" fontId="0" fillId="12" borderId="14" xfId="63" applyFill="1" applyBorder="1">
      <alignment/>
      <protection/>
    </xf>
    <xf numFmtId="0" fontId="0" fillId="0" borderId="0" xfId="63" applyAlignment="1">
      <alignment/>
      <protection/>
    </xf>
    <xf numFmtId="0" fontId="22" fillId="0" borderId="15" xfId="34" applyFont="1" applyFill="1" applyBorder="1" applyAlignment="1">
      <alignment horizontal="left" vertical="center" wrapText="1"/>
      <protection/>
    </xf>
    <xf numFmtId="0" fontId="22" fillId="0" borderId="16" xfId="34" applyFont="1" applyFill="1" applyBorder="1" applyAlignment="1">
      <alignment horizontal="left" vertical="center" wrapText="1"/>
      <protection/>
    </xf>
    <xf numFmtId="164" fontId="24" fillId="33" borderId="17" xfId="34" applyNumberFormat="1" applyFont="1" applyFill="1" applyBorder="1" applyAlignment="1">
      <alignment vertical="center" wrapText="1"/>
      <protection/>
    </xf>
    <xf numFmtId="0" fontId="22" fillId="0" borderId="18" xfId="34" applyFont="1" applyFill="1" applyBorder="1" applyAlignment="1">
      <alignment vertical="center" wrapText="1"/>
      <protection/>
    </xf>
    <xf numFmtId="0" fontId="76" fillId="12" borderId="19" xfId="63" applyFont="1" applyFill="1" applyBorder="1">
      <alignment/>
      <protection/>
    </xf>
    <xf numFmtId="0" fontId="76" fillId="12" borderId="18" xfId="63" applyFont="1" applyFill="1" applyBorder="1">
      <alignment/>
      <protection/>
    </xf>
    <xf numFmtId="3" fontId="0" fillId="12" borderId="18" xfId="63" applyNumberFormat="1" applyFont="1" applyFill="1" applyBorder="1">
      <alignment/>
      <protection/>
    </xf>
    <xf numFmtId="165" fontId="85" fillId="12" borderId="20" xfId="39" applyNumberFormat="1" applyFont="1" applyFill="1" applyBorder="1" applyAlignment="1">
      <alignment horizontal="right"/>
      <protection/>
    </xf>
    <xf numFmtId="165" fontId="85" fillId="12" borderId="16" xfId="39" applyNumberFormat="1" applyFont="1" applyFill="1" applyBorder="1" applyAlignment="1">
      <alignment horizontal="right"/>
      <protection/>
    </xf>
    <xf numFmtId="0" fontId="0" fillId="12" borderId="16" xfId="63" applyFill="1" applyBorder="1">
      <alignment/>
      <protection/>
    </xf>
    <xf numFmtId="165" fontId="86" fillId="12" borderId="15" xfId="63" applyNumberFormat="1" applyFont="1" applyFill="1" applyBorder="1">
      <alignment/>
      <protection/>
    </xf>
    <xf numFmtId="0" fontId="0" fillId="12" borderId="18" xfId="63" applyFont="1" applyFill="1" applyBorder="1">
      <alignment/>
      <protection/>
    </xf>
    <xf numFmtId="0" fontId="0" fillId="0" borderId="21" xfId="63" applyBorder="1" applyAlignment="1">
      <alignment horizontal="center"/>
      <protection/>
    </xf>
    <xf numFmtId="0" fontId="27" fillId="0" borderId="22" xfId="39" applyFont="1" applyBorder="1" applyAlignment="1">
      <alignment horizontal="center" wrapText="1"/>
      <protection/>
    </xf>
    <xf numFmtId="0" fontId="27" fillId="0" borderId="23" xfId="39" applyFont="1" applyBorder="1" applyAlignment="1">
      <alignment horizontal="center" vertical="center" wrapText="1"/>
      <protection/>
    </xf>
    <xf numFmtId="0" fontId="27" fillId="0" borderId="24" xfId="39" applyFont="1" applyBorder="1" applyAlignment="1">
      <alignment horizontal="center" vertical="center" wrapText="1"/>
      <protection/>
    </xf>
    <xf numFmtId="0" fontId="27" fillId="0" borderId="25" xfId="39" applyFont="1" applyBorder="1" applyAlignment="1">
      <alignment horizontal="center" vertical="center" wrapText="1"/>
      <protection/>
    </xf>
    <xf numFmtId="0" fontId="27" fillId="33" borderId="26" xfId="63" applyFont="1" applyFill="1" applyBorder="1" applyAlignment="1">
      <alignment horizontal="center" vertical="center" wrapText="1"/>
      <protection/>
    </xf>
    <xf numFmtId="0" fontId="27" fillId="0" borderId="10" xfId="63" applyFont="1" applyBorder="1" applyAlignment="1">
      <alignment horizontal="center" vertical="center"/>
      <protection/>
    </xf>
    <xf numFmtId="0" fontId="27" fillId="0" borderId="27" xfId="63" applyFont="1" applyBorder="1" applyAlignment="1">
      <alignment horizontal="center" vertical="center"/>
      <protection/>
    </xf>
    <xf numFmtId="0" fontId="27" fillId="0" borderId="11" xfId="63" applyFont="1" applyBorder="1" applyAlignment="1">
      <alignment horizontal="center" vertical="center"/>
      <protection/>
    </xf>
    <xf numFmtId="0" fontId="27" fillId="34" borderId="12" xfId="63" applyFont="1" applyFill="1" applyBorder="1" applyAlignment="1">
      <alignment horizontal="center" wrapText="1"/>
      <protection/>
    </xf>
    <xf numFmtId="0" fontId="27" fillId="0" borderId="26" xfId="63" applyFont="1" applyBorder="1" applyAlignment="1">
      <alignment horizontal="center" wrapText="1"/>
      <protection/>
    </xf>
    <xf numFmtId="0" fontId="29" fillId="34" borderId="12" xfId="39" applyFont="1" applyFill="1" applyBorder="1" applyAlignment="1">
      <alignment horizontal="center" wrapText="1"/>
      <protection/>
    </xf>
    <xf numFmtId="0" fontId="29" fillId="34" borderId="13" xfId="39" applyFont="1" applyFill="1" applyBorder="1" applyAlignment="1">
      <alignment horizontal="center" wrapText="1"/>
      <protection/>
    </xf>
    <xf numFmtId="0" fontId="29" fillId="34" borderId="14" xfId="39" applyFont="1" applyFill="1" applyBorder="1" applyAlignment="1">
      <alignment horizontal="center" wrapText="1"/>
      <protection/>
    </xf>
    <xf numFmtId="0" fontId="0" fillId="0" borderId="28" xfId="63" applyBorder="1" applyAlignment="1">
      <alignment horizontal="center"/>
      <protection/>
    </xf>
    <xf numFmtId="0" fontId="27" fillId="0" borderId="25" xfId="39" applyFont="1" applyBorder="1" applyAlignment="1">
      <alignment horizontal="center" wrapText="1"/>
      <protection/>
    </xf>
    <xf numFmtId="0" fontId="27" fillId="0" borderId="29" xfId="39" applyFont="1" applyBorder="1" applyAlignment="1">
      <alignment horizontal="center" vertical="center" wrapText="1"/>
      <protection/>
    </xf>
    <xf numFmtId="0" fontId="27" fillId="0" borderId="30" xfId="39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vertical="center"/>
      <protection/>
    </xf>
    <xf numFmtId="0" fontId="0" fillId="0" borderId="25" xfId="63" applyFont="1" applyBorder="1" applyAlignment="1">
      <alignment vertical="center"/>
      <protection/>
    </xf>
    <xf numFmtId="0" fontId="27" fillId="33" borderId="31" xfId="63" applyFont="1" applyFill="1" applyBorder="1" applyAlignment="1">
      <alignment horizontal="center" vertical="center" wrapText="1"/>
      <protection/>
    </xf>
    <xf numFmtId="0" fontId="27" fillId="0" borderId="26" xfId="63" applyFont="1" applyBorder="1" applyAlignment="1">
      <alignment horizontal="center" vertical="center" wrapText="1"/>
      <protection/>
    </xf>
    <xf numFmtId="0" fontId="30" fillId="0" borderId="32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vertical="center"/>
      <protection/>
    </xf>
    <xf numFmtId="0" fontId="0" fillId="0" borderId="34" xfId="63" applyFont="1" applyBorder="1" applyAlignment="1">
      <alignment vertical="center"/>
      <protection/>
    </xf>
    <xf numFmtId="0" fontId="27" fillId="34" borderId="19" xfId="63" applyFont="1" applyFill="1" applyBorder="1" applyAlignment="1">
      <alignment horizontal="center" wrapText="1"/>
      <protection/>
    </xf>
    <xf numFmtId="0" fontId="27" fillId="0" borderId="31" xfId="63" applyFont="1" applyBorder="1" applyAlignment="1">
      <alignment horizontal="center" wrapText="1"/>
      <protection/>
    </xf>
    <xf numFmtId="0" fontId="29" fillId="34" borderId="20" xfId="39" applyFont="1" applyFill="1" applyBorder="1" applyAlignment="1">
      <alignment horizontal="center" wrapText="1"/>
      <protection/>
    </xf>
    <xf numFmtId="0" fontId="29" fillId="34" borderId="16" xfId="39" applyFont="1" applyFill="1" applyBorder="1" applyAlignment="1">
      <alignment horizontal="center" wrapText="1"/>
      <protection/>
    </xf>
    <xf numFmtId="0" fontId="29" fillId="34" borderId="18" xfId="39" applyFont="1" applyFill="1" applyBorder="1" applyAlignment="1">
      <alignment horizontal="center" wrapText="1"/>
      <protection/>
    </xf>
    <xf numFmtId="0" fontId="0" fillId="0" borderId="35" xfId="63" applyBorder="1" applyAlignment="1">
      <alignment horizontal="center"/>
      <protection/>
    </xf>
    <xf numFmtId="0" fontId="27" fillId="0" borderId="36" xfId="39" applyFont="1" applyBorder="1" applyAlignment="1">
      <alignment horizontal="center" wrapText="1"/>
      <protection/>
    </xf>
    <xf numFmtId="0" fontId="0" fillId="0" borderId="36" xfId="63" applyFont="1" applyBorder="1" applyAlignment="1">
      <alignment vertical="center"/>
      <protection/>
    </xf>
    <xf numFmtId="0" fontId="0" fillId="0" borderId="31" xfId="63" applyFont="1" applyBorder="1" applyAlignment="1">
      <alignment vertical="center"/>
      <protection/>
    </xf>
    <xf numFmtId="0" fontId="27" fillId="0" borderId="35" xfId="63" applyFont="1" applyBorder="1" applyAlignment="1">
      <alignment horizontal="center" vertical="center" wrapText="1"/>
      <protection/>
    </xf>
    <xf numFmtId="0" fontId="30" fillId="34" borderId="36" xfId="63" applyFont="1" applyFill="1" applyBorder="1" applyAlignment="1">
      <alignment horizontal="center" vertical="center" wrapText="1"/>
      <protection/>
    </xf>
    <xf numFmtId="0" fontId="30" fillId="34" borderId="37" xfId="63" applyFont="1" applyFill="1" applyBorder="1" applyAlignment="1">
      <alignment horizontal="center" vertical="center" wrapText="1"/>
      <protection/>
    </xf>
    <xf numFmtId="0" fontId="27" fillId="0" borderId="23" xfId="63" applyFont="1" applyBorder="1" applyAlignment="1">
      <alignment vertical="center" wrapText="1"/>
      <protection/>
    </xf>
    <xf numFmtId="0" fontId="30" fillId="34" borderId="24" xfId="39" applyFont="1" applyFill="1" applyBorder="1" applyAlignment="1">
      <alignment horizontal="center" wrapText="1"/>
      <protection/>
    </xf>
    <xf numFmtId="0" fontId="31" fillId="34" borderId="24" xfId="39" applyFont="1" applyFill="1" applyBorder="1" applyAlignment="1">
      <alignment horizontal="center" wrapText="1"/>
      <protection/>
    </xf>
    <xf numFmtId="0" fontId="31" fillId="34" borderId="38" xfId="39" applyFont="1" applyFill="1" applyBorder="1" applyAlignment="1">
      <alignment horizontal="center" wrapText="1"/>
      <protection/>
    </xf>
    <xf numFmtId="0" fontId="27" fillId="0" borderId="19" xfId="63" applyFont="1" applyBorder="1" applyAlignment="1">
      <alignment horizontal="center" wrapText="1"/>
      <protection/>
    </xf>
    <xf numFmtId="0" fontId="29" fillId="0" borderId="25" xfId="63" applyFont="1" applyBorder="1" applyAlignment="1">
      <alignment horizontal="center"/>
      <protection/>
    </xf>
    <xf numFmtId="0" fontId="29" fillId="0" borderId="25" xfId="63" applyFont="1" applyBorder="1" applyAlignment="1">
      <alignment horizontal="center" wrapText="1"/>
      <protection/>
    </xf>
    <xf numFmtId="0" fontId="29" fillId="33" borderId="25" xfId="63" applyFont="1" applyFill="1" applyBorder="1" applyAlignment="1">
      <alignment horizontal="center" wrapText="1"/>
      <protection/>
    </xf>
    <xf numFmtId="0" fontId="29" fillId="0" borderId="39" xfId="63" applyFont="1" applyBorder="1" applyAlignment="1">
      <alignment horizontal="center" wrapText="1"/>
      <protection/>
    </xf>
    <xf numFmtId="3" fontId="32" fillId="0" borderId="25" xfId="39" applyNumberFormat="1" applyFont="1" applyFill="1" applyBorder="1" applyAlignment="1">
      <alignment horizontal="center"/>
      <protection/>
    </xf>
    <xf numFmtId="0" fontId="87" fillId="0" borderId="25" xfId="63" applyFont="1" applyBorder="1" applyAlignment="1">
      <alignment wrapText="1"/>
      <protection/>
    </xf>
    <xf numFmtId="3" fontId="34" fillId="0" borderId="25" xfId="39" applyNumberFormat="1" applyFont="1" applyFill="1" applyBorder="1" applyAlignment="1">
      <alignment horizontal="left"/>
      <protection/>
    </xf>
    <xf numFmtId="0" fontId="88" fillId="0" borderId="25" xfId="63" applyFont="1" applyBorder="1">
      <alignment/>
      <protection/>
    </xf>
    <xf numFmtId="0" fontId="32" fillId="0" borderId="25" xfId="63" applyFont="1" applyBorder="1">
      <alignment/>
      <protection/>
    </xf>
    <xf numFmtId="1" fontId="89" fillId="0" borderId="25" xfId="63" applyNumberFormat="1" applyFont="1" applyBorder="1" applyAlignment="1">
      <alignment horizontal="right"/>
      <protection/>
    </xf>
    <xf numFmtId="1" fontId="36" fillId="0" borderId="25" xfId="63" applyNumberFormat="1" applyFont="1" applyBorder="1">
      <alignment/>
      <protection/>
    </xf>
    <xf numFmtId="0" fontId="90" fillId="35" borderId="25" xfId="63" applyFont="1" applyFill="1" applyBorder="1" applyAlignment="1">
      <alignment horizontal="right"/>
      <protection/>
    </xf>
    <xf numFmtId="0" fontId="91" fillId="33" borderId="25" xfId="63" applyFont="1" applyFill="1" applyBorder="1" applyAlignment="1">
      <alignment horizontal="right" wrapText="1"/>
      <protection/>
    </xf>
    <xf numFmtId="165" fontId="22" fillId="0" borderId="25" xfId="39" applyNumberFormat="1" applyFont="1" applyFill="1" applyBorder="1" applyAlignment="1">
      <alignment horizontal="center"/>
      <protection/>
    </xf>
    <xf numFmtId="165" fontId="22" fillId="0" borderId="25" xfId="39" applyNumberFormat="1" applyFont="1" applyFill="1" applyBorder="1">
      <alignment/>
      <protection/>
    </xf>
    <xf numFmtId="165" fontId="39" fillId="0" borderId="25" xfId="39" applyNumberFormat="1" applyFont="1" applyFill="1" applyBorder="1">
      <alignment/>
      <protection/>
    </xf>
    <xf numFmtId="165" fontId="92" fillId="0" borderId="25" xfId="39" applyNumberFormat="1" applyFont="1" applyFill="1" applyBorder="1">
      <alignment/>
      <protection/>
    </xf>
    <xf numFmtId="0" fontId="93" fillId="0" borderId="25" xfId="63" applyFont="1" applyBorder="1" applyAlignment="1">
      <alignment horizontal="right"/>
      <protection/>
    </xf>
    <xf numFmtId="164" fontId="22" fillId="0" borderId="25" xfId="39" applyNumberFormat="1" applyFont="1" applyFill="1" applyBorder="1">
      <alignment/>
      <protection/>
    </xf>
    <xf numFmtId="0" fontId="94" fillId="36" borderId="25" xfId="63" applyFont="1" applyFill="1" applyBorder="1" applyAlignment="1">
      <alignment horizontal="right"/>
      <protection/>
    </xf>
    <xf numFmtId="164" fontId="32" fillId="0" borderId="25" xfId="39" applyNumberFormat="1" applyFont="1" applyFill="1" applyBorder="1">
      <alignment/>
      <protection/>
    </xf>
    <xf numFmtId="3" fontId="95" fillId="3" borderId="25" xfId="39" applyNumberFormat="1" applyFont="1" applyFill="1" applyBorder="1" applyAlignment="1">
      <alignment horizontal="center"/>
      <protection/>
    </xf>
    <xf numFmtId="0" fontId="96" fillId="3" borderId="25" xfId="63" applyFont="1" applyFill="1" applyBorder="1" applyAlignment="1">
      <alignment wrapText="1"/>
      <protection/>
    </xf>
    <xf numFmtId="3" fontId="96" fillId="3" borderId="25" xfId="39" applyNumberFormat="1" applyFont="1" applyFill="1" applyBorder="1" applyAlignment="1">
      <alignment horizontal="left"/>
      <protection/>
    </xf>
    <xf numFmtId="0" fontId="88" fillId="0" borderId="25" xfId="63" applyFont="1" applyFill="1" applyBorder="1">
      <alignment/>
      <protection/>
    </xf>
    <xf numFmtId="0" fontId="95" fillId="3" borderId="25" xfId="63" applyFont="1" applyFill="1" applyBorder="1">
      <alignment/>
      <protection/>
    </xf>
    <xf numFmtId="1" fontId="95" fillId="3" borderId="25" xfId="63" applyNumberFormat="1" applyFont="1" applyFill="1" applyBorder="1" applyAlignment="1">
      <alignment horizontal="right"/>
      <protection/>
    </xf>
    <xf numFmtId="1" fontId="96" fillId="3" borderId="25" xfId="63" applyNumberFormat="1" applyFont="1" applyFill="1" applyBorder="1">
      <alignment/>
      <protection/>
    </xf>
    <xf numFmtId="0" fontId="90" fillId="37" borderId="25" xfId="63" applyFont="1" applyFill="1" applyBorder="1" applyAlignment="1">
      <alignment horizontal="right"/>
      <protection/>
    </xf>
    <xf numFmtId="0" fontId="90" fillId="33" borderId="25" xfId="63" applyFont="1" applyFill="1" applyBorder="1" applyAlignment="1">
      <alignment horizontal="right" wrapText="1"/>
      <protection/>
    </xf>
    <xf numFmtId="165" fontId="90" fillId="3" borderId="25" xfId="39" applyNumberFormat="1" applyFont="1" applyFill="1" applyBorder="1" applyAlignment="1">
      <alignment horizontal="center"/>
      <protection/>
    </xf>
    <xf numFmtId="165" fontId="90" fillId="3" borderId="25" xfId="39" applyNumberFormat="1" applyFont="1" applyFill="1" applyBorder="1">
      <alignment/>
      <protection/>
    </xf>
    <xf numFmtId="164" fontId="90" fillId="3" borderId="25" xfId="39" applyNumberFormat="1" applyFont="1" applyFill="1" applyBorder="1">
      <alignment/>
      <protection/>
    </xf>
    <xf numFmtId="164" fontId="95" fillId="3" borderId="25" xfId="39" applyNumberFormat="1" applyFont="1" applyFill="1" applyBorder="1">
      <alignment/>
      <protection/>
    </xf>
    <xf numFmtId="0" fontId="97" fillId="3" borderId="0" xfId="63" applyFont="1" applyFill="1">
      <alignment/>
      <protection/>
    </xf>
    <xf numFmtId="3" fontId="34" fillId="34" borderId="25" xfId="39" applyNumberFormat="1" applyFont="1" applyFill="1" applyBorder="1" applyAlignment="1">
      <alignment horizontal="left"/>
      <protection/>
    </xf>
    <xf numFmtId="164" fontId="32" fillId="34" borderId="25" xfId="39" applyNumberFormat="1" applyFont="1" applyFill="1" applyBorder="1">
      <alignment/>
      <protection/>
    </xf>
    <xf numFmtId="0" fontId="98" fillId="0" borderId="25" xfId="63" applyFont="1" applyBorder="1">
      <alignment/>
      <protection/>
    </xf>
    <xf numFmtId="165" fontId="22" fillId="38" borderId="25" xfId="39" applyNumberFormat="1" applyFont="1" applyFill="1" applyBorder="1" applyAlignment="1">
      <alignment horizontal="center"/>
      <protection/>
    </xf>
    <xf numFmtId="165" fontId="49" fillId="0" borderId="25" xfId="39" applyNumberFormat="1" applyFont="1" applyFill="1" applyBorder="1">
      <alignment/>
      <protection/>
    </xf>
    <xf numFmtId="165" fontId="92" fillId="38" borderId="25" xfId="39" applyNumberFormat="1" applyFont="1" applyFill="1" applyBorder="1">
      <alignment/>
      <protection/>
    </xf>
    <xf numFmtId="3" fontId="22" fillId="33" borderId="25" xfId="39" applyNumberFormat="1" applyFont="1" applyFill="1" applyBorder="1" applyAlignment="1">
      <alignment horizontal="center"/>
      <protection/>
    </xf>
    <xf numFmtId="3" fontId="39" fillId="33" borderId="25" xfId="39" applyNumberFormat="1" applyFont="1" applyFill="1" applyBorder="1" applyAlignment="1">
      <alignment horizontal="center"/>
      <protection/>
    </xf>
    <xf numFmtId="3" fontId="34" fillId="33" borderId="25" xfId="39" applyNumberFormat="1" applyFont="1" applyFill="1" applyBorder="1" applyAlignment="1">
      <alignment horizontal="center"/>
      <protection/>
    </xf>
    <xf numFmtId="0" fontId="32" fillId="33" borderId="25" xfId="63" applyFont="1" applyFill="1" applyBorder="1" applyAlignment="1">
      <alignment horizontal="center"/>
      <protection/>
    </xf>
    <xf numFmtId="1" fontId="50" fillId="33" borderId="25" xfId="39" applyNumberFormat="1" applyFont="1" applyFill="1" applyBorder="1" applyAlignment="1">
      <alignment horizontal="right"/>
      <protection/>
    </xf>
    <xf numFmtId="1" fontId="24" fillId="33" borderId="25" xfId="39" applyNumberFormat="1" applyFont="1" applyFill="1" applyBorder="1" applyAlignment="1">
      <alignment horizontal="right"/>
      <protection/>
    </xf>
    <xf numFmtId="0" fontId="99" fillId="33" borderId="25" xfId="63" applyFont="1" applyFill="1" applyBorder="1" applyAlignment="1">
      <alignment horizontal="right"/>
      <protection/>
    </xf>
    <xf numFmtId="164" fontId="22" fillId="33" borderId="25" xfId="39" applyNumberFormat="1" applyFont="1" applyFill="1" applyBorder="1" applyAlignment="1" quotePrefix="1">
      <alignment horizontal="right"/>
      <protection/>
    </xf>
    <xf numFmtId="3" fontId="32" fillId="34" borderId="25" xfId="39" applyNumberFormat="1" applyFont="1" applyFill="1" applyBorder="1" applyAlignment="1">
      <alignment horizontal="left"/>
      <protection/>
    </xf>
    <xf numFmtId="1" fontId="52" fillId="0" borderId="25" xfId="39" applyNumberFormat="1" applyFont="1" applyFill="1" applyBorder="1" applyAlignment="1">
      <alignment horizontal="right"/>
      <protection/>
    </xf>
    <xf numFmtId="1" fontId="24" fillId="0" borderId="25" xfId="63" applyNumberFormat="1" applyFont="1" applyBorder="1" applyAlignment="1">
      <alignment horizontal="right"/>
      <protection/>
    </xf>
    <xf numFmtId="0" fontId="93" fillId="0" borderId="25" xfId="63" applyFont="1" applyBorder="1">
      <alignment/>
      <protection/>
    </xf>
    <xf numFmtId="3" fontId="39" fillId="34" borderId="25" xfId="39" applyNumberFormat="1" applyFont="1" applyFill="1" applyBorder="1" applyAlignment="1">
      <alignment horizontal="left"/>
      <protection/>
    </xf>
    <xf numFmtId="1" fontId="52" fillId="0" borderId="25" xfId="63" applyNumberFormat="1" applyFont="1" applyBorder="1">
      <alignment/>
      <protection/>
    </xf>
    <xf numFmtId="164" fontId="32" fillId="0" borderId="25" xfId="39" applyNumberFormat="1" applyFont="1" applyBorder="1">
      <alignment/>
      <protection/>
    </xf>
    <xf numFmtId="1" fontId="52" fillId="0" borderId="25" xfId="39" applyNumberFormat="1" applyFont="1" applyBorder="1" applyAlignment="1">
      <alignment horizontal="right"/>
      <protection/>
    </xf>
    <xf numFmtId="1" fontId="52" fillId="0" borderId="25" xfId="34" applyNumberFormat="1" applyFont="1" applyBorder="1" applyAlignment="1">
      <alignment horizontal="right"/>
      <protection/>
    </xf>
    <xf numFmtId="1" fontId="52" fillId="0" borderId="25" xfId="63" applyNumberFormat="1" applyFont="1" applyBorder="1" applyAlignment="1">
      <alignment horizontal="right"/>
      <protection/>
    </xf>
    <xf numFmtId="1" fontId="52" fillId="34" borderId="25" xfId="39" applyNumberFormat="1" applyFont="1" applyFill="1" applyBorder="1" applyAlignment="1">
      <alignment horizontal="right"/>
      <protection/>
    </xf>
    <xf numFmtId="3" fontId="95" fillId="3" borderId="25" xfId="39" applyNumberFormat="1" applyFont="1" applyFill="1" applyBorder="1" applyAlignment="1">
      <alignment horizontal="left"/>
      <protection/>
    </xf>
    <xf numFmtId="1" fontId="95" fillId="3" borderId="25" xfId="34" applyNumberFormat="1" applyFont="1" applyFill="1" applyBorder="1" applyAlignment="1">
      <alignment horizontal="right"/>
      <protection/>
    </xf>
    <xf numFmtId="1" fontId="95" fillId="3" borderId="25" xfId="39" applyNumberFormat="1" applyFont="1" applyFill="1" applyBorder="1" applyAlignment="1">
      <alignment horizontal="right"/>
      <protection/>
    </xf>
    <xf numFmtId="1" fontId="96" fillId="3" borderId="25" xfId="63" applyNumberFormat="1" applyFont="1" applyFill="1" applyBorder="1" applyAlignment="1">
      <alignment horizontal="right"/>
      <protection/>
    </xf>
    <xf numFmtId="3" fontId="34" fillId="34" borderId="25" xfId="39" applyNumberFormat="1" applyFont="1" applyFill="1" applyBorder="1">
      <alignment/>
      <protection/>
    </xf>
    <xf numFmtId="3" fontId="32" fillId="0" borderId="25" xfId="39" applyNumberFormat="1" applyFont="1" applyFill="1" applyBorder="1" applyAlignment="1">
      <alignment horizontal="left"/>
      <protection/>
    </xf>
    <xf numFmtId="165" fontId="22" fillId="39" borderId="25" xfId="39" applyNumberFormat="1" applyFont="1" applyFill="1" applyBorder="1" applyAlignment="1">
      <alignment horizontal="center"/>
      <protection/>
    </xf>
    <xf numFmtId="0" fontId="32" fillId="0" borderId="25" xfId="63" applyFont="1" applyFill="1" applyBorder="1" applyAlignment="1">
      <alignment wrapText="1"/>
      <protection/>
    </xf>
    <xf numFmtId="3" fontId="22" fillId="33" borderId="25" xfId="39" applyNumberFormat="1" applyFont="1" applyFill="1" applyBorder="1" applyAlignment="1">
      <alignment/>
      <protection/>
    </xf>
    <xf numFmtId="3" fontId="24" fillId="33" borderId="25" xfId="39" applyNumberFormat="1" applyFont="1" applyFill="1" applyBorder="1" applyAlignment="1">
      <alignment/>
      <protection/>
    </xf>
    <xf numFmtId="0" fontId="43" fillId="33" borderId="25" xfId="63" applyFont="1" applyFill="1" applyBorder="1" applyAlignment="1">
      <alignment/>
      <protection/>
    </xf>
    <xf numFmtId="1" fontId="50" fillId="33" borderId="25" xfId="39" applyNumberFormat="1" applyFont="1" applyFill="1" applyBorder="1" applyAlignment="1">
      <alignment/>
      <protection/>
    </xf>
    <xf numFmtId="1" fontId="24" fillId="33" borderId="25" xfId="39" applyNumberFormat="1" applyFont="1" applyFill="1" applyBorder="1" applyAlignment="1">
      <alignment/>
      <protection/>
    </xf>
    <xf numFmtId="3" fontId="99" fillId="33" borderId="25" xfId="63" applyNumberFormat="1" applyFont="1" applyFill="1" applyBorder="1" applyAlignment="1">
      <alignment horizontal="right"/>
      <protection/>
    </xf>
    <xf numFmtId="165" fontId="22" fillId="33" borderId="25" xfId="39" applyNumberFormat="1" applyFont="1" applyFill="1" applyBorder="1" applyAlignment="1">
      <alignment horizontal="right"/>
      <protection/>
    </xf>
    <xf numFmtId="0" fontId="100" fillId="33" borderId="25" xfId="63" applyFont="1" applyFill="1" applyBorder="1" applyAlignment="1">
      <alignment horizontal="center" wrapText="1"/>
      <protection/>
    </xf>
    <xf numFmtId="3" fontId="22" fillId="33" borderId="25" xfId="39" applyNumberFormat="1" applyFont="1" applyFill="1" applyBorder="1" applyAlignment="1">
      <alignment horizontal="left"/>
      <protection/>
    </xf>
    <xf numFmtId="3" fontId="24" fillId="33" borderId="25" xfId="39" applyNumberFormat="1" applyFont="1" applyFill="1" applyBorder="1" applyAlignment="1">
      <alignment horizontal="left"/>
      <protection/>
    </xf>
    <xf numFmtId="0" fontId="22" fillId="33" borderId="25" xfId="63" applyFont="1" applyFill="1" applyBorder="1">
      <alignment/>
      <protection/>
    </xf>
    <xf numFmtId="1" fontId="101" fillId="33" borderId="25" xfId="63" applyNumberFormat="1" applyFont="1" applyFill="1" applyBorder="1" applyAlignment="1">
      <alignment horizontal="right"/>
      <protection/>
    </xf>
    <xf numFmtId="164" fontId="101" fillId="33" borderId="25" xfId="63" applyNumberFormat="1" applyFont="1" applyFill="1" applyBorder="1" applyAlignment="1">
      <alignment horizontal="right"/>
      <protection/>
    </xf>
    <xf numFmtId="0" fontId="0" fillId="0" borderId="0" xfId="63" applyFont="1">
      <alignment/>
      <protection/>
    </xf>
    <xf numFmtId="165" fontId="43" fillId="0" borderId="25" xfId="39" applyNumberFormat="1" applyFont="1" applyFill="1" applyBorder="1">
      <alignment/>
      <protection/>
    </xf>
    <xf numFmtId="0" fontId="34" fillId="0" borderId="25" xfId="63" applyFont="1" applyBorder="1" applyAlignment="1">
      <alignment wrapText="1"/>
      <protection/>
    </xf>
    <xf numFmtId="3" fontId="32" fillId="0" borderId="25" xfId="39" applyNumberFormat="1" applyFont="1" applyBorder="1" applyAlignment="1">
      <alignment horizontal="left"/>
      <protection/>
    </xf>
    <xf numFmtId="1" fontId="50" fillId="0" borderId="25" xfId="39" applyNumberFormat="1" applyFont="1" applyBorder="1" applyAlignment="1">
      <alignment horizontal="right"/>
      <protection/>
    </xf>
    <xf numFmtId="3" fontId="102" fillId="3" borderId="25" xfId="39" applyNumberFormat="1" applyFont="1" applyFill="1" applyBorder="1" applyAlignment="1">
      <alignment horizontal="center"/>
      <protection/>
    </xf>
    <xf numFmtId="3" fontId="102" fillId="3" borderId="25" xfId="39" applyNumberFormat="1" applyFont="1" applyFill="1" applyBorder="1" applyAlignment="1">
      <alignment horizontal="left"/>
      <protection/>
    </xf>
    <xf numFmtId="0" fontId="102" fillId="3" borderId="25" xfId="63" applyFont="1" applyFill="1" applyBorder="1">
      <alignment/>
      <protection/>
    </xf>
    <xf numFmtId="1" fontId="103" fillId="3" borderId="25" xfId="63" applyNumberFormat="1" applyFont="1" applyFill="1" applyBorder="1" applyAlignment="1">
      <alignment horizontal="right"/>
      <protection/>
    </xf>
    <xf numFmtId="0" fontId="99" fillId="33" borderId="25" xfId="63" applyFont="1" applyFill="1" applyBorder="1" applyAlignment="1">
      <alignment horizontal="right" wrapText="1"/>
      <protection/>
    </xf>
    <xf numFmtId="165" fontId="99" fillId="3" borderId="25" xfId="39" applyNumberFormat="1" applyFont="1" applyFill="1" applyBorder="1" applyAlignment="1">
      <alignment horizontal="center"/>
      <protection/>
    </xf>
    <xf numFmtId="165" fontId="102" fillId="3" borderId="25" xfId="39" applyNumberFormat="1" applyFont="1" applyFill="1" applyBorder="1">
      <alignment/>
      <protection/>
    </xf>
    <xf numFmtId="165" fontId="99" fillId="3" borderId="25" xfId="39" applyNumberFormat="1" applyFont="1" applyFill="1" applyBorder="1">
      <alignment/>
      <protection/>
    </xf>
    <xf numFmtId="164" fontId="99" fillId="3" borderId="25" xfId="39" applyNumberFormat="1" applyFont="1" applyFill="1" applyBorder="1">
      <alignment/>
      <protection/>
    </xf>
    <xf numFmtId="164" fontId="102" fillId="3" borderId="25" xfId="39" applyNumberFormat="1" applyFont="1" applyFill="1" applyBorder="1">
      <alignment/>
      <protection/>
    </xf>
    <xf numFmtId="0" fontId="76" fillId="3" borderId="0" xfId="63" applyFont="1" applyFill="1">
      <alignment/>
      <protection/>
    </xf>
    <xf numFmtId="3" fontId="24" fillId="33" borderId="25" xfId="39" applyNumberFormat="1" applyFont="1" applyFill="1" applyBorder="1" applyAlignment="1">
      <alignment horizontal="center"/>
      <protection/>
    </xf>
    <xf numFmtId="3" fontId="32" fillId="0" borderId="25" xfId="39" applyNumberFormat="1" applyFont="1" applyFill="1" applyBorder="1">
      <alignment/>
      <protection/>
    </xf>
    <xf numFmtId="3" fontId="50" fillId="0" borderId="25" xfId="39" applyNumberFormat="1" applyFont="1" applyFill="1" applyBorder="1" applyAlignment="1">
      <alignment horizontal="right"/>
      <protection/>
    </xf>
    <xf numFmtId="1" fontId="50" fillId="0" borderId="25" xfId="39" applyNumberFormat="1" applyFont="1" applyFill="1" applyBorder="1">
      <alignment/>
      <protection/>
    </xf>
    <xf numFmtId="1" fontId="24" fillId="0" borderId="25" xfId="63" applyNumberFormat="1" applyFont="1" applyBorder="1">
      <alignment/>
      <protection/>
    </xf>
    <xf numFmtId="3" fontId="103" fillId="0" borderId="25" xfId="63" applyNumberFormat="1" applyFont="1" applyFill="1" applyBorder="1" applyAlignment="1">
      <alignment horizontal="right"/>
      <protection/>
    </xf>
    <xf numFmtId="164" fontId="38" fillId="33" borderId="25" xfId="63" applyNumberFormat="1" applyFont="1" applyFill="1" applyBorder="1">
      <alignment/>
      <protection/>
    </xf>
    <xf numFmtId="165" fontId="57" fillId="0" borderId="25" xfId="39" applyNumberFormat="1" applyFont="1" applyFill="1" applyBorder="1">
      <alignment/>
      <protection/>
    </xf>
    <xf numFmtId="164" fontId="36" fillId="0" borderId="25" xfId="39" applyNumberFormat="1" applyFont="1" applyFill="1" applyBorder="1">
      <alignment/>
      <protection/>
    </xf>
    <xf numFmtId="3" fontId="32" fillId="0" borderId="25" xfId="39" applyNumberFormat="1" applyFont="1" applyBorder="1">
      <alignment/>
      <protection/>
    </xf>
    <xf numFmtId="3" fontId="43" fillId="34" borderId="25" xfId="39" applyNumberFormat="1" applyFont="1" applyFill="1" applyBorder="1">
      <alignment/>
      <protection/>
    </xf>
    <xf numFmtId="1" fontId="52" fillId="0" borderId="25" xfId="39" applyNumberFormat="1" applyFont="1" applyBorder="1">
      <alignment/>
      <protection/>
    </xf>
    <xf numFmtId="3" fontId="103" fillId="0" borderId="25" xfId="39" applyNumberFormat="1" applyFont="1" applyFill="1" applyBorder="1" quotePrefix="1">
      <alignment/>
      <protection/>
    </xf>
    <xf numFmtId="165" fontId="22" fillId="33" borderId="25" xfId="39" applyNumberFormat="1" applyFont="1" applyFill="1" applyBorder="1">
      <alignment/>
      <protection/>
    </xf>
    <xf numFmtId="165" fontId="104" fillId="0" borderId="25" xfId="39" applyNumberFormat="1" applyFont="1" applyFill="1" applyBorder="1">
      <alignment/>
      <protection/>
    </xf>
    <xf numFmtId="165" fontId="105" fillId="0" borderId="25" xfId="39" applyNumberFormat="1" applyFont="1" applyFill="1" applyBorder="1">
      <alignment/>
      <protection/>
    </xf>
    <xf numFmtId="165" fontId="105" fillId="0" borderId="25" xfId="63" applyNumberFormat="1" applyFont="1" applyBorder="1">
      <alignment/>
      <protection/>
    </xf>
    <xf numFmtId="0" fontId="105" fillId="0" borderId="25" xfId="63" applyFont="1" applyBorder="1">
      <alignment/>
      <protection/>
    </xf>
    <xf numFmtId="165" fontId="104" fillId="0" borderId="25" xfId="63" applyNumberFormat="1" applyFont="1" applyBorder="1">
      <alignment/>
      <protection/>
    </xf>
    <xf numFmtId="3" fontId="39" fillId="0" borderId="25" xfId="39" applyNumberFormat="1" applyFont="1" applyFill="1" applyBorder="1">
      <alignment/>
      <protection/>
    </xf>
    <xf numFmtId="164" fontId="39" fillId="0" borderId="25" xfId="39" applyNumberFormat="1" applyFont="1" applyBorder="1">
      <alignment/>
      <protection/>
    </xf>
    <xf numFmtId="0" fontId="22" fillId="33" borderId="25" xfId="40" applyFont="1" applyFill="1" applyBorder="1" applyAlignment="1">
      <alignment horizontal="center" wrapText="1"/>
      <protection/>
    </xf>
    <xf numFmtId="3" fontId="43" fillId="33" borderId="25" xfId="39" applyNumberFormat="1" applyFont="1" applyFill="1" applyBorder="1" applyAlignment="1">
      <alignment/>
      <protection/>
    </xf>
    <xf numFmtId="164" fontId="50" fillId="33" borderId="25" xfId="39" applyNumberFormat="1" applyFont="1" applyFill="1" applyBorder="1" applyAlignment="1">
      <alignment/>
      <protection/>
    </xf>
    <xf numFmtId="165" fontId="22" fillId="33" borderId="25" xfId="39" applyNumberFormat="1" applyFont="1" applyFill="1" applyBorder="1" applyAlignment="1">
      <alignment/>
      <protection/>
    </xf>
    <xf numFmtId="0" fontId="88" fillId="0" borderId="0" xfId="63" applyFont="1">
      <alignment/>
      <protection/>
    </xf>
    <xf numFmtId="165" fontId="95" fillId="40" borderId="40" xfId="39" applyNumberFormat="1" applyFont="1" applyFill="1" applyBorder="1">
      <alignment/>
      <protection/>
    </xf>
    <xf numFmtId="165" fontId="95" fillId="40" borderId="15" xfId="39" applyNumberFormat="1" applyFont="1" applyFill="1" applyBorder="1">
      <alignment/>
      <protection/>
    </xf>
    <xf numFmtId="165" fontId="102" fillId="40" borderId="41" xfId="63" applyNumberFormat="1" applyFont="1" applyFill="1" applyBorder="1">
      <alignment/>
      <protection/>
    </xf>
    <xf numFmtId="165" fontId="88" fillId="40" borderId="18" xfId="63" applyNumberFormat="1" applyFont="1" applyFill="1" applyBorder="1">
      <alignment/>
      <protection/>
    </xf>
    <xf numFmtId="0" fontId="106" fillId="0" borderId="20" xfId="63" applyFont="1" applyBorder="1">
      <alignment/>
      <protection/>
    </xf>
    <xf numFmtId="0" fontId="106" fillId="0" borderId="16" xfId="63" applyFont="1" applyBorder="1">
      <alignment/>
      <protection/>
    </xf>
    <xf numFmtId="0" fontId="106" fillId="0" borderId="18" xfId="63" applyFont="1" applyBorder="1">
      <alignment/>
      <protection/>
    </xf>
    <xf numFmtId="0" fontId="88" fillId="0" borderId="0" xfId="63" applyFont="1" applyAlignment="1">
      <alignment/>
      <protection/>
    </xf>
    <xf numFmtId="0" fontId="88" fillId="9" borderId="10" xfId="63" applyFont="1" applyFill="1" applyBorder="1">
      <alignment/>
      <protection/>
    </xf>
    <xf numFmtId="0" fontId="88" fillId="9" borderId="27" xfId="63" applyFont="1" applyFill="1" applyBorder="1">
      <alignment/>
      <protection/>
    </xf>
    <xf numFmtId="164" fontId="88" fillId="9" borderId="27" xfId="63" applyNumberFormat="1" applyFont="1" applyFill="1" applyBorder="1">
      <alignment/>
      <protection/>
    </xf>
    <xf numFmtId="165" fontId="88" fillId="9" borderId="11" xfId="63" applyNumberFormat="1" applyFont="1" applyFill="1" applyBorder="1">
      <alignment/>
      <protection/>
    </xf>
    <xf numFmtId="165" fontId="88" fillId="0" borderId="0" xfId="63" applyNumberFormat="1" applyFont="1">
      <alignment/>
      <protection/>
    </xf>
    <xf numFmtId="0" fontId="107" fillId="0" borderId="26" xfId="63" applyFont="1" applyBorder="1" applyAlignment="1">
      <alignment horizontal="center" vertical="center" wrapText="1"/>
      <protection/>
    </xf>
    <xf numFmtId="0" fontId="108" fillId="0" borderId="10" xfId="63" applyFont="1" applyFill="1" applyBorder="1">
      <alignment/>
      <protection/>
    </xf>
    <xf numFmtId="0" fontId="108" fillId="0" borderId="27" xfId="63" applyFont="1" applyBorder="1">
      <alignment/>
      <protection/>
    </xf>
    <xf numFmtId="165" fontId="108" fillId="11" borderId="27" xfId="63" applyNumberFormat="1" applyFont="1" applyFill="1" applyBorder="1">
      <alignment/>
      <protection/>
    </xf>
    <xf numFmtId="0" fontId="108" fillId="11" borderId="27" xfId="63" applyFont="1" applyFill="1" applyBorder="1">
      <alignment/>
      <protection/>
    </xf>
    <xf numFmtId="165" fontId="109" fillId="11" borderId="11" xfId="39" applyNumberFormat="1" applyFont="1" applyFill="1" applyBorder="1">
      <alignment/>
      <protection/>
    </xf>
    <xf numFmtId="165" fontId="109" fillId="0" borderId="14" xfId="39" applyNumberFormat="1" applyFont="1" applyFill="1" applyBorder="1">
      <alignment/>
      <protection/>
    </xf>
    <xf numFmtId="0" fontId="108" fillId="11" borderId="10" xfId="63" applyFont="1" applyFill="1" applyBorder="1">
      <alignment/>
      <protection/>
    </xf>
    <xf numFmtId="0" fontId="108" fillId="11" borderId="11" xfId="63" applyFont="1" applyFill="1" applyBorder="1">
      <alignment/>
      <protection/>
    </xf>
    <xf numFmtId="0" fontId="107" fillId="0" borderId="31" xfId="63" applyFont="1" applyBorder="1" applyAlignment="1">
      <alignment horizontal="center" vertical="center" wrapText="1"/>
      <protection/>
    </xf>
    <xf numFmtId="0" fontId="108" fillId="9" borderId="27" xfId="63" applyFont="1" applyFill="1" applyBorder="1">
      <alignment/>
      <protection/>
    </xf>
    <xf numFmtId="165" fontId="108" fillId="9" borderId="27" xfId="63" applyNumberFormat="1" applyFont="1" applyFill="1" applyBorder="1">
      <alignment/>
      <protection/>
    </xf>
    <xf numFmtId="165" fontId="108" fillId="9" borderId="11" xfId="63" applyNumberFormat="1" applyFont="1" applyFill="1" applyBorder="1">
      <alignment/>
      <protection/>
    </xf>
    <xf numFmtId="0" fontId="108" fillId="0" borderId="42" xfId="63" applyFont="1" applyBorder="1">
      <alignment/>
      <protection/>
    </xf>
    <xf numFmtId="0" fontId="76" fillId="9" borderId="10" xfId="63" applyFont="1" applyFill="1" applyBorder="1">
      <alignment/>
      <protection/>
    </xf>
    <xf numFmtId="0" fontId="108" fillId="9" borderId="11" xfId="63" applyFont="1" applyFill="1" applyBorder="1">
      <alignment/>
      <protection/>
    </xf>
    <xf numFmtId="0" fontId="108" fillId="0" borderId="27" xfId="63" applyFont="1" applyFill="1" applyBorder="1">
      <alignment/>
      <protection/>
    </xf>
    <xf numFmtId="165" fontId="108" fillId="0" borderId="11" xfId="63" applyNumberFormat="1" applyFont="1" applyFill="1" applyBorder="1">
      <alignment/>
      <protection/>
    </xf>
    <xf numFmtId="0" fontId="0" fillId="0" borderId="10" xfId="63" applyBorder="1">
      <alignment/>
      <protection/>
    </xf>
    <xf numFmtId="0" fontId="108" fillId="0" borderId="11" xfId="63" applyFont="1" applyBorder="1">
      <alignment/>
      <protection/>
    </xf>
    <xf numFmtId="0" fontId="108" fillId="0" borderId="42" xfId="63" applyFont="1" applyBorder="1">
      <alignment/>
      <protection/>
    </xf>
    <xf numFmtId="0" fontId="110" fillId="39" borderId="10" xfId="63" applyFont="1" applyFill="1" applyBorder="1">
      <alignment/>
      <protection/>
    </xf>
    <xf numFmtId="0" fontId="111" fillId="39" borderId="27" xfId="63" applyFont="1" applyFill="1" applyBorder="1">
      <alignment/>
      <protection/>
    </xf>
    <xf numFmtId="0" fontId="108" fillId="39" borderId="27" xfId="63" applyFont="1" applyFill="1" applyBorder="1">
      <alignment/>
      <protection/>
    </xf>
    <xf numFmtId="0" fontId="108" fillId="39" borderId="11" xfId="63" applyFont="1" applyFill="1" applyBorder="1">
      <alignment/>
      <protection/>
    </xf>
    <xf numFmtId="0" fontId="108" fillId="39" borderId="18" xfId="63" applyFont="1" applyFill="1" applyBorder="1">
      <alignment/>
      <protection/>
    </xf>
    <xf numFmtId="0" fontId="107" fillId="0" borderId="43" xfId="63" applyFont="1" applyBorder="1" applyAlignment="1">
      <alignment horizontal="center" vertical="center" wrapText="1"/>
      <protection/>
    </xf>
    <xf numFmtId="0" fontId="112" fillId="0" borderId="44" xfId="63" applyFont="1" applyBorder="1" applyAlignment="1">
      <alignment vertical="center"/>
      <protection/>
    </xf>
    <xf numFmtId="0" fontId="113" fillId="0" borderId="45" xfId="63" applyFont="1" applyBorder="1" applyAlignment="1">
      <alignment vertical="center"/>
      <protection/>
    </xf>
    <xf numFmtId="165" fontId="114" fillId="0" borderId="45" xfId="63" applyNumberFormat="1" applyFont="1" applyBorder="1" applyAlignment="1">
      <alignment vertical="center"/>
      <protection/>
    </xf>
    <xf numFmtId="0" fontId="113" fillId="0" borderId="46" xfId="63" applyFont="1" applyBorder="1" applyAlignment="1">
      <alignment vertical="center"/>
      <protection/>
    </xf>
    <xf numFmtId="0" fontId="113" fillId="0" borderId="18" xfId="63" applyFont="1" applyBorder="1">
      <alignment/>
      <protection/>
    </xf>
    <xf numFmtId="0" fontId="113" fillId="0" borderId="10" xfId="63" applyFont="1" applyBorder="1">
      <alignment/>
      <protection/>
    </xf>
    <xf numFmtId="0" fontId="113" fillId="0" borderId="11" xfId="63" applyFont="1" applyBorder="1">
      <alignment/>
      <protection/>
    </xf>
    <xf numFmtId="0" fontId="27" fillId="0" borderId="12" xfId="63" applyFont="1" applyBorder="1" applyAlignment="1">
      <alignment horizontal="center" wrapText="1"/>
      <protection/>
    </xf>
    <xf numFmtId="164" fontId="22" fillId="0" borderId="39" xfId="39" applyNumberFormat="1" applyFont="1" applyFill="1" applyBorder="1">
      <alignment/>
      <protection/>
    </xf>
    <xf numFmtId="164" fontId="90" fillId="3" borderId="39" xfId="39" applyNumberFormat="1" applyFont="1" applyFill="1" applyBorder="1">
      <alignment/>
      <protection/>
    </xf>
    <xf numFmtId="164" fontId="22" fillId="33" borderId="39" xfId="39" applyNumberFormat="1" applyFont="1" applyFill="1" applyBorder="1" applyAlignment="1" quotePrefix="1">
      <alignment horizontal="right"/>
      <protection/>
    </xf>
    <xf numFmtId="165" fontId="22" fillId="33" borderId="39" xfId="39" applyNumberFormat="1" applyFont="1" applyFill="1" applyBorder="1" applyAlignment="1">
      <alignment horizontal="right"/>
      <protection/>
    </xf>
    <xf numFmtId="164" fontId="101" fillId="33" borderId="39" xfId="63" applyNumberFormat="1" applyFont="1" applyFill="1" applyBorder="1" applyAlignment="1">
      <alignment horizontal="right"/>
      <protection/>
    </xf>
    <xf numFmtId="164" fontId="99" fillId="3" borderId="39" xfId="39" applyNumberFormat="1" applyFont="1" applyFill="1" applyBorder="1">
      <alignment/>
      <protection/>
    </xf>
    <xf numFmtId="164" fontId="22" fillId="33" borderId="47" xfId="39" applyNumberFormat="1" applyFont="1" applyFill="1" applyBorder="1" applyAlignment="1">
      <alignment/>
      <protection/>
    </xf>
    <xf numFmtId="0" fontId="29" fillId="0" borderId="48" xfId="63" applyFont="1" applyBorder="1" applyAlignment="1">
      <alignment horizontal="center" wrapText="1"/>
      <protection/>
    </xf>
    <xf numFmtId="3" fontId="43" fillId="0" borderId="48" xfId="39" applyNumberFormat="1" applyFont="1" applyFill="1" applyBorder="1" applyAlignment="1">
      <alignment horizontal="center"/>
      <protection/>
    </xf>
    <xf numFmtId="3" fontId="95" fillId="3" borderId="48" xfId="39" applyNumberFormat="1" applyFont="1" applyFill="1" applyBorder="1" applyAlignment="1">
      <alignment horizontal="center"/>
      <protection/>
    </xf>
    <xf numFmtId="164" fontId="22" fillId="33" borderId="48" xfId="39" applyNumberFormat="1" applyFont="1" applyFill="1" applyBorder="1" applyAlignment="1" quotePrefix="1">
      <alignment horizontal="right"/>
      <protection/>
    </xf>
    <xf numFmtId="165" fontId="22" fillId="33" borderId="48" xfId="39" applyNumberFormat="1" applyFont="1" applyFill="1" applyBorder="1" applyAlignment="1">
      <alignment horizontal="right"/>
      <protection/>
    </xf>
    <xf numFmtId="164" fontId="115" fillId="33" borderId="48" xfId="63" applyNumberFormat="1" applyFont="1" applyFill="1" applyBorder="1" applyAlignment="1">
      <alignment horizontal="right"/>
      <protection/>
    </xf>
    <xf numFmtId="3" fontId="102" fillId="3" borderId="48" xfId="39" applyNumberFormat="1" applyFont="1" applyFill="1" applyBorder="1" applyAlignment="1">
      <alignment horizontal="center"/>
      <protection/>
    </xf>
    <xf numFmtId="3" fontId="43" fillId="33" borderId="49" xfId="39" applyNumberFormat="1" applyFont="1" applyFill="1" applyBorder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2 2 2" xfId="35"/>
    <cellStyle name="Normal 2 3" xfId="36"/>
    <cellStyle name="Normal 2 4" xfId="37"/>
    <cellStyle name="Normal 4" xfId="38"/>
    <cellStyle name="Normal 4 2" xfId="39"/>
    <cellStyle name="Normal_Sheet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3 2" xfId="62"/>
    <cellStyle name="Обычный 4" xfId="63"/>
    <cellStyle name="Обычный 5" xfId="64"/>
    <cellStyle name="Обычный 6" xfId="65"/>
    <cellStyle name="Обычный 7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IC-TURCANU\ECONOMIST-TURCANU\BUGET%20DIRECTIA%20INVATAMINT\BUGET_DI-2016-2018_01-01-2016\Buget_INSTITUTII_HINCESTI-2016_PRECIZAT_10-06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ncesti_2016_MODIF_10-06-2016"/>
      <sheetName val="Hincesti_2016_MODIF_17-03-2016"/>
      <sheetName val="Hincesti_DEC2016_DCR_10-12-2015"/>
      <sheetName val="Hincesti2015 MODIF_DECEM2015"/>
      <sheetName val="HINCESTI_FEI_CALCUL2016_PROIECT"/>
      <sheetName val="Hincesti_DEC2016_PROIECT_DCR"/>
      <sheetName val="Hincesti2015 MODIF_sept2015"/>
      <sheetName val="Hincesti2016_PROIECT"/>
      <sheetName val="Hincesti2015 MODIF_martie 2015"/>
      <sheetName val="Hincesti2015_APROBAT"/>
      <sheetName val="HINCESTI 2014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9"/>
  <sheetViews>
    <sheetView tabSelected="1" zoomScale="90" zoomScaleNormal="90" zoomScalePageLayoutView="0" workbookViewId="0" topLeftCell="A1">
      <pane xSplit="2" ySplit="6" topLeftCell="M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54" sqref="AF54"/>
    </sheetView>
  </sheetViews>
  <sheetFormatPr defaultColWidth="9.140625" defaultRowHeight="15"/>
  <cols>
    <col min="1" max="1" width="4.28125" style="1" customWidth="1"/>
    <col min="2" max="2" width="25.140625" style="1" customWidth="1"/>
    <col min="3" max="3" width="14.140625" style="1" customWidth="1"/>
    <col min="4" max="5" width="8.00390625" style="1" customWidth="1"/>
    <col min="6" max="7" width="8.421875" style="1" customWidth="1"/>
    <col min="8" max="8" width="9.421875" style="1" customWidth="1"/>
    <col min="9" max="10" width="10.28125" style="1" customWidth="1"/>
    <col min="11" max="11" width="11.140625" style="1" customWidth="1"/>
    <col min="12" max="14" width="9.140625" style="1" customWidth="1"/>
    <col min="15" max="15" width="9.00390625" style="1" customWidth="1"/>
    <col min="16" max="16" width="0.2890625" style="1" customWidth="1"/>
    <col min="17" max="17" width="10.8515625" style="1" customWidth="1"/>
    <col min="18" max="18" width="9.140625" style="1" customWidth="1"/>
    <col min="19" max="19" width="7.140625" style="1" customWidth="1"/>
    <col min="20" max="20" width="11.00390625" style="1" customWidth="1"/>
    <col min="21" max="21" width="13.8515625" style="1" customWidth="1"/>
    <col min="22" max="22" width="12.8515625" style="1" customWidth="1"/>
    <col min="23" max="24" width="9.140625" style="1" customWidth="1"/>
    <col min="25" max="27" width="7.8515625" style="1" hidden="1" customWidth="1"/>
    <col min="28" max="28" width="0.13671875" style="1" customWidth="1"/>
    <col min="29" max="29" width="9.7109375" style="1" customWidth="1"/>
    <col min="30" max="30" width="7.28125" style="12" customWidth="1"/>
    <col min="31" max="16384" width="9.140625" style="1" customWidth="1"/>
  </cols>
  <sheetData>
    <row r="1" spans="2:21" ht="16.5" thickBot="1">
      <c r="B1" s="2" t="s">
        <v>0</v>
      </c>
      <c r="C1" s="2"/>
      <c r="D1" s="3"/>
      <c r="E1" s="3"/>
      <c r="F1" s="3"/>
      <c r="G1" s="4"/>
      <c r="H1" s="4"/>
      <c r="I1" s="5"/>
      <c r="J1" s="6" t="s">
        <v>1</v>
      </c>
      <c r="K1" s="7">
        <v>450996</v>
      </c>
      <c r="L1" s="8" t="s">
        <v>2</v>
      </c>
      <c r="M1" s="9"/>
      <c r="N1" s="10"/>
      <c r="O1" s="10"/>
      <c r="P1" s="10"/>
      <c r="Q1" s="10"/>
      <c r="R1" s="10"/>
      <c r="S1" s="10"/>
      <c r="T1" s="10"/>
      <c r="U1" s="11"/>
    </row>
    <row r="2" spans="2:21" ht="21" customHeight="1" thickBot="1">
      <c r="B2" s="13" t="s">
        <v>3</v>
      </c>
      <c r="C2" s="14"/>
      <c r="D2" s="14"/>
      <c r="E2" s="14"/>
      <c r="F2" s="14"/>
      <c r="G2" s="14"/>
      <c r="H2" s="15">
        <v>126059.8</v>
      </c>
      <c r="I2" s="16" t="s">
        <v>4</v>
      </c>
      <c r="J2" s="17" t="s">
        <v>5</v>
      </c>
      <c r="K2" s="18">
        <v>9603</v>
      </c>
      <c r="L2" s="19" t="s">
        <v>2</v>
      </c>
      <c r="M2" s="20"/>
      <c r="N2" s="21"/>
      <c r="O2" s="21"/>
      <c r="P2" s="21"/>
      <c r="Q2" s="21"/>
      <c r="R2" s="21"/>
      <c r="S2" s="22"/>
      <c r="T2" s="23"/>
      <c r="U2" s="24"/>
    </row>
    <row r="3" spans="1:30" ht="21" customHeight="1" thickBot="1">
      <c r="A3" s="25"/>
      <c r="B3" s="26" t="s">
        <v>6</v>
      </c>
      <c r="C3" s="27" t="s">
        <v>7</v>
      </c>
      <c r="D3" s="28" t="s">
        <v>8</v>
      </c>
      <c r="E3" s="28" t="s">
        <v>9</v>
      </c>
      <c r="F3" s="28" t="s">
        <v>10</v>
      </c>
      <c r="G3" s="28" t="s">
        <v>11</v>
      </c>
      <c r="H3" s="28" t="s">
        <v>12</v>
      </c>
      <c r="I3" s="28" t="s">
        <v>13</v>
      </c>
      <c r="J3" s="29" t="s">
        <v>14</v>
      </c>
      <c r="K3" s="30" t="s">
        <v>15</v>
      </c>
      <c r="L3" s="31" t="s">
        <v>16</v>
      </c>
      <c r="M3" s="32"/>
      <c r="N3" s="32"/>
      <c r="O3" s="32"/>
      <c r="P3" s="32"/>
      <c r="Q3" s="32"/>
      <c r="R3" s="32"/>
      <c r="S3" s="32"/>
      <c r="T3" s="33"/>
      <c r="U3" s="34" t="s">
        <v>17</v>
      </c>
      <c r="V3" s="35" t="s">
        <v>18</v>
      </c>
      <c r="W3" s="36" t="s">
        <v>19</v>
      </c>
      <c r="X3" s="37"/>
      <c r="Y3" s="37"/>
      <c r="Z3" s="37"/>
      <c r="AA3" s="37"/>
      <c r="AB3" s="38"/>
      <c r="AC3" s="237" t="s">
        <v>20</v>
      </c>
      <c r="AD3" s="35" t="s">
        <v>21</v>
      </c>
    </row>
    <row r="4" spans="1:30" ht="25.5" customHeight="1" thickBot="1">
      <c r="A4" s="39"/>
      <c r="B4" s="40"/>
      <c r="C4" s="41"/>
      <c r="D4" s="42"/>
      <c r="E4" s="42"/>
      <c r="F4" s="43"/>
      <c r="G4" s="43"/>
      <c r="H4" s="43"/>
      <c r="I4" s="43"/>
      <c r="J4" s="44"/>
      <c r="K4" s="45"/>
      <c r="L4" s="46" t="s">
        <v>22</v>
      </c>
      <c r="M4" s="47" t="s">
        <v>23</v>
      </c>
      <c r="N4" s="48"/>
      <c r="O4" s="48"/>
      <c r="P4" s="48"/>
      <c r="Q4" s="48"/>
      <c r="R4" s="48"/>
      <c r="S4" s="48"/>
      <c r="T4" s="49"/>
      <c r="U4" s="50"/>
      <c r="V4" s="51"/>
      <c r="W4" s="52"/>
      <c r="X4" s="53"/>
      <c r="Y4" s="53"/>
      <c r="Z4" s="53"/>
      <c r="AA4" s="53"/>
      <c r="AB4" s="54"/>
      <c r="AC4" s="66"/>
      <c r="AD4" s="51"/>
    </row>
    <row r="5" spans="1:30" ht="105.75" customHeight="1">
      <c r="A5" s="55"/>
      <c r="B5" s="56"/>
      <c r="C5" s="41"/>
      <c r="D5" s="42"/>
      <c r="E5" s="42"/>
      <c r="F5" s="43"/>
      <c r="G5" s="43"/>
      <c r="H5" s="43"/>
      <c r="I5" s="43"/>
      <c r="J5" s="57"/>
      <c r="K5" s="45"/>
      <c r="L5" s="58"/>
      <c r="M5" s="59" t="s">
        <v>24</v>
      </c>
      <c r="N5" s="60" t="s">
        <v>25</v>
      </c>
      <c r="O5" s="60" t="s">
        <v>26</v>
      </c>
      <c r="P5" s="60" t="s">
        <v>27</v>
      </c>
      <c r="Q5" s="60" t="s">
        <v>28</v>
      </c>
      <c r="R5" s="60" t="s">
        <v>29</v>
      </c>
      <c r="S5" s="60" t="s">
        <v>30</v>
      </c>
      <c r="T5" s="61" t="s">
        <v>31</v>
      </c>
      <c r="U5" s="50"/>
      <c r="V5" s="51"/>
      <c r="W5" s="62" t="s">
        <v>32</v>
      </c>
      <c r="X5" s="63" t="s">
        <v>33</v>
      </c>
      <c r="Y5" s="64" t="s">
        <v>34</v>
      </c>
      <c r="Z5" s="64" t="s">
        <v>35</v>
      </c>
      <c r="AA5" s="64" t="s">
        <v>36</v>
      </c>
      <c r="AB5" s="65" t="s">
        <v>37</v>
      </c>
      <c r="AC5" s="66"/>
      <c r="AD5" s="51"/>
    </row>
    <row r="6" spans="1:30" ht="15">
      <c r="A6" s="67">
        <v>1</v>
      </c>
      <c r="B6" s="68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8">
        <v>10</v>
      </c>
      <c r="K6" s="69">
        <v>11</v>
      </c>
      <c r="L6" s="68">
        <v>12</v>
      </c>
      <c r="M6" s="68">
        <v>13</v>
      </c>
      <c r="N6" s="67">
        <v>14</v>
      </c>
      <c r="O6" s="68">
        <v>15</v>
      </c>
      <c r="P6" s="68">
        <v>16</v>
      </c>
      <c r="Q6" s="68">
        <v>17</v>
      </c>
      <c r="R6" s="68">
        <v>18</v>
      </c>
      <c r="S6" s="68">
        <v>19</v>
      </c>
      <c r="T6" s="68">
        <v>20</v>
      </c>
      <c r="U6" s="68">
        <v>21</v>
      </c>
      <c r="V6" s="67" t="s">
        <v>38</v>
      </c>
      <c r="W6" s="68">
        <v>23</v>
      </c>
      <c r="X6" s="68">
        <v>24</v>
      </c>
      <c r="Y6" s="68">
        <v>25</v>
      </c>
      <c r="Z6" s="68">
        <v>26</v>
      </c>
      <c r="AA6" s="68">
        <v>27</v>
      </c>
      <c r="AB6" s="68">
        <v>28</v>
      </c>
      <c r="AC6" s="70" t="s">
        <v>39</v>
      </c>
      <c r="AD6" s="245">
        <v>30</v>
      </c>
    </row>
    <row r="7" spans="1:30" ht="17.25" customHeight="1">
      <c r="A7" s="71">
        <v>1</v>
      </c>
      <c r="B7" s="72" t="s">
        <v>40</v>
      </c>
      <c r="C7" s="73" t="s">
        <v>41</v>
      </c>
      <c r="D7" s="74">
        <v>13893</v>
      </c>
      <c r="E7" s="75" t="s">
        <v>42</v>
      </c>
      <c r="F7" s="76">
        <v>357</v>
      </c>
      <c r="G7" s="76">
        <v>373</v>
      </c>
      <c r="H7" s="76">
        <v>217</v>
      </c>
      <c r="I7" s="77">
        <f>SUM(F7:H7)</f>
        <v>947</v>
      </c>
      <c r="J7" s="78">
        <v>905</v>
      </c>
      <c r="K7" s="79">
        <v>8684.6</v>
      </c>
      <c r="L7" s="80"/>
      <c r="M7" s="81">
        <f>SUM(N7:T7)</f>
        <v>1208.8</v>
      </c>
      <c r="N7" s="82"/>
      <c r="O7" s="82">
        <v>308.8</v>
      </c>
      <c r="P7" s="83"/>
      <c r="Q7" s="82">
        <v>400</v>
      </c>
      <c r="R7" s="82">
        <v>500</v>
      </c>
      <c r="S7" s="82"/>
      <c r="T7" s="82"/>
      <c r="U7" s="84">
        <v>61.4</v>
      </c>
      <c r="V7" s="81">
        <f>K7+M7+U7</f>
        <v>9954.8</v>
      </c>
      <c r="W7" s="85">
        <f>SUM(X7:AB7)</f>
        <v>478.2</v>
      </c>
      <c r="X7" s="86">
        <v>478.2</v>
      </c>
      <c r="Y7" s="87"/>
      <c r="Z7" s="87"/>
      <c r="AA7" s="87"/>
      <c r="AB7" s="87"/>
      <c r="AC7" s="238">
        <f>W7+V7</f>
        <v>10433</v>
      </c>
      <c r="AD7" s="246" t="s">
        <v>43</v>
      </c>
    </row>
    <row r="8" spans="1:30" ht="18" customHeight="1">
      <c r="A8" s="71">
        <v>2</v>
      </c>
      <c r="B8" s="72" t="s">
        <v>44</v>
      </c>
      <c r="C8" s="73" t="s">
        <v>41</v>
      </c>
      <c r="D8" s="74">
        <v>13904</v>
      </c>
      <c r="E8" s="75" t="s">
        <v>42</v>
      </c>
      <c r="F8" s="76">
        <v>252</v>
      </c>
      <c r="G8" s="76">
        <v>274</v>
      </c>
      <c r="H8" s="76">
        <v>205</v>
      </c>
      <c r="I8" s="77">
        <f aca="true" t="shared" si="0" ref="I8:I16">SUM(F8:H8)</f>
        <v>731</v>
      </c>
      <c r="J8" s="78">
        <v>713</v>
      </c>
      <c r="K8" s="79">
        <v>6933</v>
      </c>
      <c r="L8" s="80"/>
      <c r="M8" s="81">
        <f aca="true" t="shared" si="1" ref="M8:M16">SUM(N8:T8)</f>
        <v>0</v>
      </c>
      <c r="N8" s="82"/>
      <c r="O8" s="82"/>
      <c r="P8" s="83"/>
      <c r="Q8" s="82"/>
      <c r="R8" s="82"/>
      <c r="S8" s="82"/>
      <c r="T8" s="82"/>
      <c r="U8" s="84">
        <v>55.6</v>
      </c>
      <c r="V8" s="81">
        <f aca="true" t="shared" si="2" ref="V8:V16">K8+M8+U8</f>
        <v>6988.6</v>
      </c>
      <c r="W8" s="85">
        <f aca="true" t="shared" si="3" ref="W8:W16">SUM(X8:AB8)</f>
        <v>337.6</v>
      </c>
      <c r="X8" s="86">
        <v>337.6</v>
      </c>
      <c r="Y8" s="87"/>
      <c r="Z8" s="87"/>
      <c r="AA8" s="87"/>
      <c r="AB8" s="87"/>
      <c r="AC8" s="238">
        <f aca="true" t="shared" si="4" ref="AC8:AC16">W8+V8</f>
        <v>7326.200000000001</v>
      </c>
      <c r="AD8" s="246" t="s">
        <v>43</v>
      </c>
    </row>
    <row r="9" spans="1:30" s="101" customFormat="1" ht="15" customHeight="1">
      <c r="A9" s="88">
        <v>3</v>
      </c>
      <c r="B9" s="89" t="s">
        <v>45</v>
      </c>
      <c r="C9" s="90" t="s">
        <v>41</v>
      </c>
      <c r="D9" s="91">
        <v>13909</v>
      </c>
      <c r="E9" s="92" t="s">
        <v>46</v>
      </c>
      <c r="F9" s="93">
        <v>26</v>
      </c>
      <c r="G9" s="93">
        <v>48</v>
      </c>
      <c r="H9" s="93">
        <v>14</v>
      </c>
      <c r="I9" s="94">
        <f t="shared" si="0"/>
        <v>88</v>
      </c>
      <c r="J9" s="95">
        <v>85</v>
      </c>
      <c r="K9" s="96">
        <v>1175.6</v>
      </c>
      <c r="L9" s="97"/>
      <c r="M9" s="98">
        <f t="shared" si="1"/>
        <v>0</v>
      </c>
      <c r="N9" s="98"/>
      <c r="O9" s="98"/>
      <c r="P9" s="98"/>
      <c r="Q9" s="98"/>
      <c r="R9" s="98"/>
      <c r="S9" s="98"/>
      <c r="T9" s="98"/>
      <c r="U9" s="84">
        <v>0</v>
      </c>
      <c r="V9" s="98">
        <f t="shared" si="2"/>
        <v>1175.6</v>
      </c>
      <c r="W9" s="99">
        <f t="shared" si="3"/>
        <v>34.8</v>
      </c>
      <c r="X9" s="86">
        <v>34.8</v>
      </c>
      <c r="Y9" s="100"/>
      <c r="Z9" s="100"/>
      <c r="AA9" s="100"/>
      <c r="AB9" s="100"/>
      <c r="AC9" s="239">
        <f t="shared" si="4"/>
        <v>1210.3999999999999</v>
      </c>
      <c r="AD9" s="247" t="s">
        <v>43</v>
      </c>
    </row>
    <row r="10" spans="1:30" ht="20.25" customHeight="1">
      <c r="A10" s="71">
        <v>4</v>
      </c>
      <c r="B10" s="72" t="s">
        <v>47</v>
      </c>
      <c r="C10" s="102" t="s">
        <v>48</v>
      </c>
      <c r="D10" s="91">
        <v>13922</v>
      </c>
      <c r="E10" s="75" t="s">
        <v>42</v>
      </c>
      <c r="F10" s="76">
        <v>139</v>
      </c>
      <c r="G10" s="76">
        <v>158</v>
      </c>
      <c r="H10" s="76">
        <v>18</v>
      </c>
      <c r="I10" s="77">
        <f t="shared" si="0"/>
        <v>315</v>
      </c>
      <c r="J10" s="78">
        <v>284</v>
      </c>
      <c r="K10" s="79">
        <v>3019.3</v>
      </c>
      <c r="L10" s="80"/>
      <c r="M10" s="81">
        <f t="shared" si="1"/>
        <v>0</v>
      </c>
      <c r="N10" s="82"/>
      <c r="O10" s="82"/>
      <c r="P10" s="83"/>
      <c r="Q10" s="82"/>
      <c r="R10" s="82"/>
      <c r="S10" s="82"/>
      <c r="T10" s="82"/>
      <c r="U10" s="84">
        <v>61.4</v>
      </c>
      <c r="V10" s="81">
        <f t="shared" si="2"/>
        <v>3080.7000000000003</v>
      </c>
      <c r="W10" s="85">
        <f t="shared" si="3"/>
        <v>186.2</v>
      </c>
      <c r="X10" s="86">
        <v>186.2</v>
      </c>
      <c r="Y10" s="103"/>
      <c r="Z10" s="103"/>
      <c r="AA10" s="103"/>
      <c r="AB10" s="103"/>
      <c r="AC10" s="238">
        <f t="shared" si="4"/>
        <v>3266.9</v>
      </c>
      <c r="AD10" s="246" t="s">
        <v>43</v>
      </c>
    </row>
    <row r="11" spans="1:30" ht="18.75" customHeight="1">
      <c r="A11" s="71">
        <v>5</v>
      </c>
      <c r="B11" s="72" t="s">
        <v>49</v>
      </c>
      <c r="C11" s="102" t="s">
        <v>50</v>
      </c>
      <c r="D11" s="91">
        <v>13927</v>
      </c>
      <c r="E11" s="75" t="s">
        <v>42</v>
      </c>
      <c r="F11" s="76">
        <v>255</v>
      </c>
      <c r="G11" s="76">
        <v>285</v>
      </c>
      <c r="H11" s="76">
        <v>140</v>
      </c>
      <c r="I11" s="77">
        <f t="shared" si="0"/>
        <v>680</v>
      </c>
      <c r="J11" s="78">
        <v>647</v>
      </c>
      <c r="K11" s="79">
        <v>6330.9</v>
      </c>
      <c r="L11" s="80"/>
      <c r="M11" s="81">
        <f t="shared" si="1"/>
        <v>209.7</v>
      </c>
      <c r="N11" s="82"/>
      <c r="O11" s="82">
        <v>209.7</v>
      </c>
      <c r="P11" s="83"/>
      <c r="Q11" s="82"/>
      <c r="R11" s="82"/>
      <c r="S11" s="82"/>
      <c r="T11" s="82"/>
      <c r="U11" s="84">
        <v>118.8</v>
      </c>
      <c r="V11" s="81">
        <f t="shared" si="2"/>
        <v>6659.4</v>
      </c>
      <c r="W11" s="85">
        <f t="shared" si="3"/>
        <v>341.6</v>
      </c>
      <c r="X11" s="86">
        <v>341.6</v>
      </c>
      <c r="Y11" s="87"/>
      <c r="Z11" s="87"/>
      <c r="AA11" s="87"/>
      <c r="AB11" s="87"/>
      <c r="AC11" s="238">
        <f t="shared" si="4"/>
        <v>7001</v>
      </c>
      <c r="AD11" s="246" t="s">
        <v>43</v>
      </c>
    </row>
    <row r="12" spans="1:30" ht="18.75" customHeight="1">
      <c r="A12" s="71">
        <v>6</v>
      </c>
      <c r="B12" s="72" t="s">
        <v>51</v>
      </c>
      <c r="C12" s="102" t="s">
        <v>52</v>
      </c>
      <c r="D12" s="91">
        <v>13936</v>
      </c>
      <c r="E12" s="75" t="s">
        <v>42</v>
      </c>
      <c r="F12" s="76">
        <v>126</v>
      </c>
      <c r="G12" s="76">
        <v>190</v>
      </c>
      <c r="H12" s="76">
        <v>31</v>
      </c>
      <c r="I12" s="77">
        <f t="shared" si="0"/>
        <v>347</v>
      </c>
      <c r="J12" s="78">
        <v>322</v>
      </c>
      <c r="K12" s="79">
        <v>3366</v>
      </c>
      <c r="L12" s="80"/>
      <c r="M12" s="81">
        <f t="shared" si="1"/>
        <v>342</v>
      </c>
      <c r="N12" s="82"/>
      <c r="O12" s="82"/>
      <c r="P12" s="83"/>
      <c r="Q12" s="82">
        <v>342</v>
      </c>
      <c r="R12" s="82"/>
      <c r="S12" s="82"/>
      <c r="T12" s="82"/>
      <c r="U12" s="84">
        <v>53.6</v>
      </c>
      <c r="V12" s="81">
        <f t="shared" si="2"/>
        <v>3761.6</v>
      </c>
      <c r="W12" s="85">
        <f t="shared" si="3"/>
        <v>168.8</v>
      </c>
      <c r="X12" s="86">
        <v>168.8</v>
      </c>
      <c r="Y12" s="87"/>
      <c r="Z12" s="87"/>
      <c r="AA12" s="87"/>
      <c r="AB12" s="87"/>
      <c r="AC12" s="238">
        <f t="shared" si="4"/>
        <v>3930.4</v>
      </c>
      <c r="AD12" s="246" t="s">
        <v>43</v>
      </c>
    </row>
    <row r="13" spans="1:30" ht="29.25" customHeight="1">
      <c r="A13" s="71">
        <v>7</v>
      </c>
      <c r="B13" s="72" t="s">
        <v>53</v>
      </c>
      <c r="C13" s="102" t="s">
        <v>54</v>
      </c>
      <c r="D13" s="91">
        <v>13941</v>
      </c>
      <c r="E13" s="104" t="s">
        <v>55</v>
      </c>
      <c r="F13" s="76">
        <v>130</v>
      </c>
      <c r="G13" s="76">
        <v>204</v>
      </c>
      <c r="H13" s="76">
        <v>34</v>
      </c>
      <c r="I13" s="77">
        <f t="shared" si="0"/>
        <v>368</v>
      </c>
      <c r="J13" s="78">
        <v>343</v>
      </c>
      <c r="K13" s="79">
        <v>3557.6</v>
      </c>
      <c r="L13" s="80"/>
      <c r="M13" s="81">
        <f t="shared" si="1"/>
        <v>180</v>
      </c>
      <c r="N13" s="82"/>
      <c r="O13" s="82"/>
      <c r="P13" s="83"/>
      <c r="Q13" s="82">
        <v>180</v>
      </c>
      <c r="R13" s="82"/>
      <c r="S13" s="82"/>
      <c r="T13" s="82"/>
      <c r="U13" s="84">
        <v>59.5</v>
      </c>
      <c r="V13" s="81">
        <f t="shared" si="2"/>
        <v>3797.1</v>
      </c>
      <c r="W13" s="85">
        <f t="shared" si="3"/>
        <v>174.1</v>
      </c>
      <c r="X13" s="86">
        <v>174.1</v>
      </c>
      <c r="Y13" s="87"/>
      <c r="Z13" s="87"/>
      <c r="AA13" s="87"/>
      <c r="AB13" s="87"/>
      <c r="AC13" s="238">
        <f t="shared" si="4"/>
        <v>3971.2</v>
      </c>
      <c r="AD13" s="246" t="s">
        <v>43</v>
      </c>
    </row>
    <row r="14" spans="1:30" ht="15.75">
      <c r="A14" s="71">
        <v>8</v>
      </c>
      <c r="B14" s="72" t="s">
        <v>56</v>
      </c>
      <c r="C14" s="102" t="s">
        <v>57</v>
      </c>
      <c r="D14" s="91">
        <v>13942</v>
      </c>
      <c r="E14" s="75" t="s">
        <v>42</v>
      </c>
      <c r="F14" s="76">
        <v>206</v>
      </c>
      <c r="G14" s="76">
        <v>244</v>
      </c>
      <c r="H14" s="76">
        <v>88</v>
      </c>
      <c r="I14" s="77">
        <f t="shared" si="0"/>
        <v>538</v>
      </c>
      <c r="J14" s="78">
        <v>506</v>
      </c>
      <c r="K14" s="79">
        <v>5044.6</v>
      </c>
      <c r="L14" s="105"/>
      <c r="M14" s="81">
        <f t="shared" si="1"/>
        <v>286</v>
      </c>
      <c r="N14" s="106">
        <v>147.1</v>
      </c>
      <c r="O14" s="82">
        <v>138.9</v>
      </c>
      <c r="P14" s="83"/>
      <c r="Q14" s="82"/>
      <c r="R14" s="82"/>
      <c r="S14" s="82"/>
      <c r="T14" s="82"/>
      <c r="U14" s="84">
        <v>111</v>
      </c>
      <c r="V14" s="81">
        <f t="shared" si="2"/>
        <v>5441.6</v>
      </c>
      <c r="W14" s="85">
        <f t="shared" si="3"/>
        <v>276</v>
      </c>
      <c r="X14" s="86">
        <v>276</v>
      </c>
      <c r="Y14" s="87"/>
      <c r="Z14" s="87"/>
      <c r="AA14" s="87"/>
      <c r="AB14" s="87"/>
      <c r="AC14" s="238">
        <f t="shared" si="4"/>
        <v>5717.6</v>
      </c>
      <c r="AD14" s="246" t="s">
        <v>43</v>
      </c>
    </row>
    <row r="15" spans="1:30" ht="17.25" customHeight="1">
      <c r="A15" s="71">
        <v>9</v>
      </c>
      <c r="B15" s="72" t="s">
        <v>58</v>
      </c>
      <c r="C15" s="102" t="s">
        <v>59</v>
      </c>
      <c r="D15" s="91">
        <v>13945</v>
      </c>
      <c r="E15" s="75" t="s">
        <v>42</v>
      </c>
      <c r="F15" s="76">
        <v>76</v>
      </c>
      <c r="G15" s="76">
        <v>112</v>
      </c>
      <c r="H15" s="76">
        <v>20</v>
      </c>
      <c r="I15" s="77">
        <f t="shared" si="0"/>
        <v>208</v>
      </c>
      <c r="J15" s="78">
        <v>193</v>
      </c>
      <c r="K15" s="79">
        <v>2189.2</v>
      </c>
      <c r="L15" s="105"/>
      <c r="M15" s="81">
        <f t="shared" si="1"/>
        <v>84.6</v>
      </c>
      <c r="N15" s="106">
        <v>34.6</v>
      </c>
      <c r="O15" s="82"/>
      <c r="P15" s="107"/>
      <c r="Q15" s="82">
        <v>50</v>
      </c>
      <c r="R15" s="82"/>
      <c r="S15" s="82"/>
      <c r="T15" s="82"/>
      <c r="U15" s="84">
        <v>90.1</v>
      </c>
      <c r="V15" s="81">
        <f t="shared" si="2"/>
        <v>2363.8999999999996</v>
      </c>
      <c r="W15" s="85">
        <f t="shared" si="3"/>
        <v>101.8</v>
      </c>
      <c r="X15" s="86">
        <v>101.8</v>
      </c>
      <c r="Y15" s="87"/>
      <c r="Z15" s="87"/>
      <c r="AA15" s="87"/>
      <c r="AB15" s="87"/>
      <c r="AC15" s="238">
        <f t="shared" si="4"/>
        <v>2465.7</v>
      </c>
      <c r="AD15" s="246" t="s">
        <v>43</v>
      </c>
    </row>
    <row r="16" spans="1:30" ht="15.75">
      <c r="A16" s="71">
        <v>10</v>
      </c>
      <c r="B16" s="72" t="s">
        <v>60</v>
      </c>
      <c r="C16" s="102" t="s">
        <v>61</v>
      </c>
      <c r="D16" s="91">
        <v>13975</v>
      </c>
      <c r="E16" s="104" t="s">
        <v>55</v>
      </c>
      <c r="F16" s="76">
        <v>250</v>
      </c>
      <c r="G16" s="76">
        <v>307</v>
      </c>
      <c r="H16" s="76">
        <v>19</v>
      </c>
      <c r="I16" s="77">
        <f t="shared" si="0"/>
        <v>576</v>
      </c>
      <c r="J16" s="78">
        <v>518</v>
      </c>
      <c r="K16" s="79">
        <v>5154.1</v>
      </c>
      <c r="L16" s="105"/>
      <c r="M16" s="81">
        <f t="shared" si="1"/>
        <v>277.4</v>
      </c>
      <c r="N16" s="106">
        <v>277.4</v>
      </c>
      <c r="O16" s="82"/>
      <c r="P16" s="83"/>
      <c r="Q16" s="82"/>
      <c r="R16" s="82"/>
      <c r="S16" s="82"/>
      <c r="T16" s="82"/>
      <c r="U16" s="84">
        <v>114.9</v>
      </c>
      <c r="V16" s="81">
        <f t="shared" si="2"/>
        <v>5546.4</v>
      </c>
      <c r="W16" s="85">
        <f t="shared" si="3"/>
        <v>334.9</v>
      </c>
      <c r="X16" s="86">
        <v>334.9</v>
      </c>
      <c r="Y16" s="87"/>
      <c r="Z16" s="87"/>
      <c r="AA16" s="87"/>
      <c r="AB16" s="87"/>
      <c r="AC16" s="238">
        <f t="shared" si="4"/>
        <v>5881.299999999999</v>
      </c>
      <c r="AD16" s="246" t="s">
        <v>43</v>
      </c>
    </row>
    <row r="17" spans="1:30" ht="15.75">
      <c r="A17" s="108">
        <v>10</v>
      </c>
      <c r="B17" s="108" t="s">
        <v>62</v>
      </c>
      <c r="C17" s="109"/>
      <c r="D17" s="110"/>
      <c r="E17" s="111"/>
      <c r="F17" s="112">
        <f aca="true" t="shared" si="5" ref="F17:K17">SUM(F7:F16)</f>
        <v>1817</v>
      </c>
      <c r="G17" s="112">
        <f t="shared" si="5"/>
        <v>2195</v>
      </c>
      <c r="H17" s="112">
        <f t="shared" si="5"/>
        <v>786</v>
      </c>
      <c r="I17" s="113">
        <f t="shared" si="5"/>
        <v>4798</v>
      </c>
      <c r="J17" s="114">
        <f t="shared" si="5"/>
        <v>4516</v>
      </c>
      <c r="K17" s="114">
        <f t="shared" si="5"/>
        <v>45454.899999999994</v>
      </c>
      <c r="L17" s="115">
        <f aca="true" t="shared" si="6" ref="L17:AD17">SUM(L7:L16)</f>
        <v>0</v>
      </c>
      <c r="M17" s="115">
        <f t="shared" si="6"/>
        <v>2588.5</v>
      </c>
      <c r="N17" s="115">
        <f t="shared" si="6"/>
        <v>459.09999999999997</v>
      </c>
      <c r="O17" s="115">
        <f t="shared" si="6"/>
        <v>657.4</v>
      </c>
      <c r="P17" s="115">
        <f t="shared" si="6"/>
        <v>0</v>
      </c>
      <c r="Q17" s="115">
        <f t="shared" si="6"/>
        <v>972</v>
      </c>
      <c r="R17" s="115">
        <f t="shared" si="6"/>
        <v>500</v>
      </c>
      <c r="S17" s="115">
        <f t="shared" si="6"/>
        <v>0</v>
      </c>
      <c r="T17" s="115">
        <f t="shared" si="6"/>
        <v>0</v>
      </c>
      <c r="U17" s="115">
        <f t="shared" si="6"/>
        <v>726.3</v>
      </c>
      <c r="V17" s="115">
        <f t="shared" si="6"/>
        <v>48769.7</v>
      </c>
      <c r="W17" s="115">
        <f t="shared" si="6"/>
        <v>2434</v>
      </c>
      <c r="X17" s="115">
        <f t="shared" si="6"/>
        <v>2434</v>
      </c>
      <c r="Y17" s="115">
        <f t="shared" si="6"/>
        <v>0</v>
      </c>
      <c r="Z17" s="115">
        <f t="shared" si="6"/>
        <v>0</v>
      </c>
      <c r="AA17" s="115">
        <f t="shared" si="6"/>
        <v>0</v>
      </c>
      <c r="AB17" s="115">
        <f t="shared" si="6"/>
        <v>0</v>
      </c>
      <c r="AC17" s="240">
        <f t="shared" si="6"/>
        <v>51203.7</v>
      </c>
      <c r="AD17" s="248">
        <f t="shared" si="6"/>
        <v>0</v>
      </c>
    </row>
    <row r="18" spans="1:30" ht="15.75">
      <c r="A18" s="71">
        <v>1</v>
      </c>
      <c r="B18" s="72" t="s">
        <v>63</v>
      </c>
      <c r="C18" s="116" t="s">
        <v>64</v>
      </c>
      <c r="D18" s="91">
        <v>13996</v>
      </c>
      <c r="E18" s="75" t="s">
        <v>42</v>
      </c>
      <c r="F18" s="76">
        <v>71</v>
      </c>
      <c r="G18" s="76">
        <v>114</v>
      </c>
      <c r="H18" s="117"/>
      <c r="I18" s="118">
        <f aca="true" t="shared" si="7" ref="I18:I46">SUM(F18:H18)</f>
        <v>185</v>
      </c>
      <c r="J18" s="78">
        <v>167</v>
      </c>
      <c r="K18" s="79">
        <v>1952</v>
      </c>
      <c r="L18" s="80"/>
      <c r="M18" s="81">
        <f aca="true" t="shared" si="8" ref="M18:M46">SUM(N18:T18)</f>
        <v>0</v>
      </c>
      <c r="N18" s="82"/>
      <c r="O18" s="82"/>
      <c r="P18" s="83"/>
      <c r="Q18" s="82"/>
      <c r="R18" s="82"/>
      <c r="S18" s="82"/>
      <c r="T18" s="82"/>
      <c r="U18" s="119"/>
      <c r="V18" s="81">
        <f aca="true" t="shared" si="9" ref="V18:V46">K18+M18+U18</f>
        <v>1952</v>
      </c>
      <c r="W18" s="85">
        <f aca="true" t="shared" si="10" ref="W18:W46">SUM(X18:AB18)</f>
        <v>95.1</v>
      </c>
      <c r="X18" s="86">
        <v>95.1</v>
      </c>
      <c r="Y18" s="87"/>
      <c r="Z18" s="87"/>
      <c r="AA18" s="87"/>
      <c r="AB18" s="87"/>
      <c r="AC18" s="238">
        <f aca="true" t="shared" si="11" ref="AC18:AC46">W18+V18</f>
        <v>2047.1</v>
      </c>
      <c r="AD18" s="246" t="s">
        <v>43</v>
      </c>
    </row>
    <row r="19" spans="1:30" ht="15.75">
      <c r="A19" s="71">
        <v>2</v>
      </c>
      <c r="B19" s="72" t="s">
        <v>65</v>
      </c>
      <c r="C19" s="120" t="s">
        <v>66</v>
      </c>
      <c r="D19" s="91">
        <v>13918</v>
      </c>
      <c r="E19" s="75" t="s">
        <v>42</v>
      </c>
      <c r="F19" s="76">
        <v>93</v>
      </c>
      <c r="G19" s="76">
        <v>156</v>
      </c>
      <c r="H19" s="121"/>
      <c r="I19" s="77">
        <f t="shared" si="7"/>
        <v>249</v>
      </c>
      <c r="J19" s="78">
        <v>226</v>
      </c>
      <c r="K19" s="79">
        <v>2490.2</v>
      </c>
      <c r="L19" s="80"/>
      <c r="M19" s="81">
        <f t="shared" si="8"/>
        <v>420</v>
      </c>
      <c r="N19" s="106"/>
      <c r="O19" s="82"/>
      <c r="P19" s="83"/>
      <c r="Q19" s="82">
        <f>300+120</f>
        <v>420</v>
      </c>
      <c r="R19" s="82"/>
      <c r="S19" s="82"/>
      <c r="T19" s="82"/>
      <c r="U19" s="84">
        <v>103.2</v>
      </c>
      <c r="V19" s="81">
        <f t="shared" si="9"/>
        <v>3013.3999999999996</v>
      </c>
      <c r="W19" s="85">
        <f t="shared" si="10"/>
        <v>124.6</v>
      </c>
      <c r="X19" s="86">
        <v>124.6</v>
      </c>
      <c r="Y19" s="103"/>
      <c r="Z19" s="103"/>
      <c r="AA19" s="103"/>
      <c r="AB19" s="103"/>
      <c r="AC19" s="238">
        <f t="shared" si="11"/>
        <v>3137.9999999999995</v>
      </c>
      <c r="AD19" s="246" t="s">
        <v>43</v>
      </c>
    </row>
    <row r="20" spans="1:30" ht="15.75">
      <c r="A20" s="71">
        <v>3</v>
      </c>
      <c r="B20" s="72" t="s">
        <v>67</v>
      </c>
      <c r="C20" s="116" t="s">
        <v>68</v>
      </c>
      <c r="D20" s="91">
        <v>13995</v>
      </c>
      <c r="E20" s="75" t="s">
        <v>42</v>
      </c>
      <c r="F20" s="76">
        <v>103</v>
      </c>
      <c r="G20" s="76">
        <v>132</v>
      </c>
      <c r="H20" s="117"/>
      <c r="I20" s="118">
        <f t="shared" si="7"/>
        <v>235</v>
      </c>
      <c r="J20" s="78">
        <v>209</v>
      </c>
      <c r="K20" s="79">
        <v>2335.1</v>
      </c>
      <c r="L20" s="80"/>
      <c r="M20" s="81">
        <f t="shared" si="8"/>
        <v>500</v>
      </c>
      <c r="N20" s="106"/>
      <c r="O20" s="82"/>
      <c r="P20" s="83"/>
      <c r="Q20" s="82">
        <v>500</v>
      </c>
      <c r="R20" s="82"/>
      <c r="S20" s="82"/>
      <c r="T20" s="82"/>
      <c r="U20" s="84">
        <v>81.3</v>
      </c>
      <c r="V20" s="81">
        <f t="shared" si="9"/>
        <v>2916.4</v>
      </c>
      <c r="W20" s="85">
        <f t="shared" si="10"/>
        <v>138</v>
      </c>
      <c r="X20" s="86">
        <v>138</v>
      </c>
      <c r="Y20" s="122"/>
      <c r="Z20" s="122"/>
      <c r="AA20" s="122"/>
      <c r="AB20" s="122"/>
      <c r="AC20" s="238">
        <f t="shared" si="11"/>
        <v>3054.4</v>
      </c>
      <c r="AD20" s="246" t="s">
        <v>43</v>
      </c>
    </row>
    <row r="21" spans="1:30" ht="15.75">
      <c r="A21" s="71">
        <v>4</v>
      </c>
      <c r="B21" s="72" t="s">
        <v>69</v>
      </c>
      <c r="C21" s="116" t="s">
        <v>70</v>
      </c>
      <c r="D21" s="91">
        <v>13994</v>
      </c>
      <c r="E21" s="75" t="s">
        <v>42</v>
      </c>
      <c r="F21" s="76">
        <v>100</v>
      </c>
      <c r="G21" s="76">
        <v>98</v>
      </c>
      <c r="H21" s="117"/>
      <c r="I21" s="118">
        <f t="shared" si="7"/>
        <v>198</v>
      </c>
      <c r="J21" s="78">
        <v>173</v>
      </c>
      <c r="K21" s="79">
        <v>2006.7</v>
      </c>
      <c r="L21" s="80"/>
      <c r="M21" s="81">
        <f t="shared" si="8"/>
        <v>926</v>
      </c>
      <c r="N21" s="106">
        <v>126</v>
      </c>
      <c r="O21" s="82"/>
      <c r="P21" s="83"/>
      <c r="Q21" s="82">
        <v>300</v>
      </c>
      <c r="R21" s="82">
        <v>500</v>
      </c>
      <c r="S21" s="82"/>
      <c r="T21" s="82"/>
      <c r="U21" s="84">
        <v>32.7</v>
      </c>
      <c r="V21" s="81">
        <f t="shared" si="9"/>
        <v>2965.3999999999996</v>
      </c>
      <c r="W21" s="85">
        <f t="shared" si="10"/>
        <v>134</v>
      </c>
      <c r="X21" s="86">
        <v>134</v>
      </c>
      <c r="Y21" s="122"/>
      <c r="Z21" s="122"/>
      <c r="AA21" s="122"/>
      <c r="AB21" s="122"/>
      <c r="AC21" s="238">
        <f t="shared" si="11"/>
        <v>3099.3999999999996</v>
      </c>
      <c r="AD21" s="246" t="s">
        <v>43</v>
      </c>
    </row>
    <row r="22" spans="1:30" ht="15.75">
      <c r="A22" s="71">
        <v>5</v>
      </c>
      <c r="B22" s="72" t="s">
        <v>71</v>
      </c>
      <c r="C22" s="116" t="s">
        <v>72</v>
      </c>
      <c r="D22" s="91">
        <v>13997</v>
      </c>
      <c r="E22" s="75" t="s">
        <v>42</v>
      </c>
      <c r="F22" s="76">
        <v>124</v>
      </c>
      <c r="G22" s="76">
        <v>137</v>
      </c>
      <c r="H22" s="117"/>
      <c r="I22" s="118">
        <f t="shared" si="7"/>
        <v>261</v>
      </c>
      <c r="J22" s="78">
        <v>230</v>
      </c>
      <c r="K22" s="79">
        <v>2526.7</v>
      </c>
      <c r="L22" s="80"/>
      <c r="M22" s="81">
        <f t="shared" si="8"/>
        <v>0</v>
      </c>
      <c r="N22" s="106"/>
      <c r="O22" s="82"/>
      <c r="P22" s="83"/>
      <c r="Q22" s="82"/>
      <c r="R22" s="82"/>
      <c r="S22" s="82"/>
      <c r="T22" s="82"/>
      <c r="U22" s="84">
        <v>49.7</v>
      </c>
      <c r="V22" s="81">
        <f t="shared" si="9"/>
        <v>2576.3999999999996</v>
      </c>
      <c r="W22" s="85">
        <f t="shared" si="10"/>
        <v>166.1</v>
      </c>
      <c r="X22" s="86">
        <v>166.1</v>
      </c>
      <c r="Y22" s="122"/>
      <c r="Z22" s="122"/>
      <c r="AA22" s="122"/>
      <c r="AB22" s="122"/>
      <c r="AC22" s="238">
        <f t="shared" si="11"/>
        <v>2742.4999999999995</v>
      </c>
      <c r="AD22" s="246" t="s">
        <v>43</v>
      </c>
    </row>
    <row r="23" spans="1:30" ht="15.75">
      <c r="A23" s="71">
        <v>6</v>
      </c>
      <c r="B23" s="72" t="s">
        <v>73</v>
      </c>
      <c r="C23" s="116" t="s">
        <v>74</v>
      </c>
      <c r="D23" s="91">
        <v>13999</v>
      </c>
      <c r="E23" s="75" t="s">
        <v>42</v>
      </c>
      <c r="F23" s="76">
        <v>121</v>
      </c>
      <c r="G23" s="76">
        <v>193</v>
      </c>
      <c r="H23" s="117"/>
      <c r="I23" s="118">
        <f t="shared" si="7"/>
        <v>314</v>
      </c>
      <c r="J23" s="78">
        <v>284</v>
      </c>
      <c r="K23" s="79">
        <v>3019.3</v>
      </c>
      <c r="L23" s="80"/>
      <c r="M23" s="81">
        <f t="shared" si="8"/>
        <v>150</v>
      </c>
      <c r="N23" s="106"/>
      <c r="O23" s="82"/>
      <c r="P23" s="83"/>
      <c r="Q23" s="82">
        <v>150</v>
      </c>
      <c r="R23" s="82"/>
      <c r="S23" s="82"/>
      <c r="T23" s="82"/>
      <c r="U23" s="84">
        <v>49.7</v>
      </c>
      <c r="V23" s="81">
        <f t="shared" si="9"/>
        <v>3219</v>
      </c>
      <c r="W23" s="85">
        <f t="shared" si="10"/>
        <v>162.1</v>
      </c>
      <c r="X23" s="86">
        <v>162.1</v>
      </c>
      <c r="Y23" s="122"/>
      <c r="Z23" s="122"/>
      <c r="AA23" s="122"/>
      <c r="AB23" s="122"/>
      <c r="AC23" s="238">
        <f t="shared" si="11"/>
        <v>3381.1</v>
      </c>
      <c r="AD23" s="246" t="s">
        <v>43</v>
      </c>
    </row>
    <row r="24" spans="1:30" ht="15.75">
      <c r="A24" s="71">
        <v>7</v>
      </c>
      <c r="B24" s="72" t="s">
        <v>75</v>
      </c>
      <c r="C24" s="116" t="s">
        <v>76</v>
      </c>
      <c r="D24" s="91">
        <v>14005</v>
      </c>
      <c r="E24" s="75" t="s">
        <v>42</v>
      </c>
      <c r="F24" s="76">
        <v>77</v>
      </c>
      <c r="G24" s="76">
        <v>98</v>
      </c>
      <c r="H24" s="123"/>
      <c r="I24" s="118">
        <f t="shared" si="7"/>
        <v>175</v>
      </c>
      <c r="J24" s="78">
        <v>156</v>
      </c>
      <c r="K24" s="79">
        <v>1851.6</v>
      </c>
      <c r="L24" s="80"/>
      <c r="M24" s="81">
        <f t="shared" si="8"/>
        <v>0</v>
      </c>
      <c r="N24" s="106"/>
      <c r="O24" s="82"/>
      <c r="P24" s="83"/>
      <c r="Q24" s="82"/>
      <c r="R24" s="82"/>
      <c r="S24" s="82"/>
      <c r="T24" s="82"/>
      <c r="U24" s="84">
        <v>15.5</v>
      </c>
      <c r="V24" s="81">
        <f t="shared" si="9"/>
        <v>1867.1</v>
      </c>
      <c r="W24" s="85">
        <f t="shared" si="10"/>
        <v>103.1</v>
      </c>
      <c r="X24" s="86">
        <v>103.1</v>
      </c>
      <c r="Y24" s="122"/>
      <c r="Z24" s="122"/>
      <c r="AA24" s="122"/>
      <c r="AB24" s="122"/>
      <c r="AC24" s="238">
        <f t="shared" si="11"/>
        <v>1970.1999999999998</v>
      </c>
      <c r="AD24" s="246" t="s">
        <v>43</v>
      </c>
    </row>
    <row r="25" spans="1:30" ht="15.75">
      <c r="A25" s="71">
        <v>8</v>
      </c>
      <c r="B25" s="72" t="s">
        <v>77</v>
      </c>
      <c r="C25" s="116" t="s">
        <v>78</v>
      </c>
      <c r="D25" s="91">
        <v>14048</v>
      </c>
      <c r="E25" s="75" t="s">
        <v>42</v>
      </c>
      <c r="F25" s="76">
        <v>62</v>
      </c>
      <c r="G25" s="76">
        <v>101</v>
      </c>
      <c r="H25" s="117"/>
      <c r="I25" s="118">
        <f t="shared" si="7"/>
        <v>163</v>
      </c>
      <c r="J25" s="78">
        <v>148</v>
      </c>
      <c r="K25" s="79">
        <v>1778.6</v>
      </c>
      <c r="L25" s="80"/>
      <c r="M25" s="81">
        <f t="shared" si="8"/>
        <v>700</v>
      </c>
      <c r="N25" s="106"/>
      <c r="O25" s="82"/>
      <c r="P25" s="83"/>
      <c r="Q25" s="82">
        <v>700</v>
      </c>
      <c r="R25" s="82"/>
      <c r="S25" s="82"/>
      <c r="T25" s="82"/>
      <c r="U25" s="84">
        <v>61.4</v>
      </c>
      <c r="V25" s="81">
        <f t="shared" si="9"/>
        <v>2540</v>
      </c>
      <c r="W25" s="85">
        <f t="shared" si="10"/>
        <v>83.1</v>
      </c>
      <c r="X25" s="86">
        <v>83.1</v>
      </c>
      <c r="Y25" s="122"/>
      <c r="Z25" s="122"/>
      <c r="AA25" s="122"/>
      <c r="AB25" s="122"/>
      <c r="AC25" s="238">
        <f t="shared" si="11"/>
        <v>2623.1</v>
      </c>
      <c r="AD25" s="246" t="s">
        <v>43</v>
      </c>
    </row>
    <row r="26" spans="1:30" ht="15.75">
      <c r="A26" s="71">
        <v>9</v>
      </c>
      <c r="B26" s="72" t="s">
        <v>79</v>
      </c>
      <c r="C26" s="116" t="s">
        <v>80</v>
      </c>
      <c r="D26" s="91">
        <v>14019</v>
      </c>
      <c r="E26" s="75" t="s">
        <v>42</v>
      </c>
      <c r="F26" s="124">
        <v>71</v>
      </c>
      <c r="G26" s="125">
        <v>92</v>
      </c>
      <c r="H26" s="123"/>
      <c r="I26" s="118">
        <f t="shared" si="7"/>
        <v>163</v>
      </c>
      <c r="J26" s="78">
        <v>145</v>
      </c>
      <c r="K26" s="79">
        <v>1751.3</v>
      </c>
      <c r="L26" s="80"/>
      <c r="M26" s="81">
        <f t="shared" si="8"/>
        <v>300</v>
      </c>
      <c r="N26" s="106"/>
      <c r="O26" s="82"/>
      <c r="P26" s="83"/>
      <c r="Q26" s="82">
        <v>300</v>
      </c>
      <c r="R26" s="82"/>
      <c r="S26" s="82"/>
      <c r="T26" s="82"/>
      <c r="U26" s="84">
        <v>53.6</v>
      </c>
      <c r="V26" s="81">
        <f t="shared" si="9"/>
        <v>2104.9</v>
      </c>
      <c r="W26" s="85">
        <f t="shared" si="10"/>
        <v>95.1</v>
      </c>
      <c r="X26" s="86">
        <v>95.1</v>
      </c>
      <c r="Y26" s="122"/>
      <c r="Z26" s="122"/>
      <c r="AA26" s="122"/>
      <c r="AB26" s="122"/>
      <c r="AC26" s="238">
        <f t="shared" si="11"/>
        <v>2200</v>
      </c>
      <c r="AD26" s="246" t="s">
        <v>43</v>
      </c>
    </row>
    <row r="27" spans="1:30" ht="15.75">
      <c r="A27" s="71">
        <v>10</v>
      </c>
      <c r="B27" s="72" t="s">
        <v>81</v>
      </c>
      <c r="C27" s="116" t="s">
        <v>50</v>
      </c>
      <c r="D27" s="91">
        <v>14015</v>
      </c>
      <c r="E27" s="75" t="s">
        <v>42</v>
      </c>
      <c r="F27" s="76">
        <v>47</v>
      </c>
      <c r="G27" s="76">
        <v>93</v>
      </c>
      <c r="H27" s="126"/>
      <c r="I27" s="118">
        <f t="shared" si="7"/>
        <v>140</v>
      </c>
      <c r="J27" s="78">
        <v>128</v>
      </c>
      <c r="K27" s="79">
        <v>1596.2</v>
      </c>
      <c r="L27" s="80"/>
      <c r="M27" s="81">
        <f t="shared" si="8"/>
        <v>0</v>
      </c>
      <c r="N27" s="106"/>
      <c r="O27" s="82"/>
      <c r="P27" s="83"/>
      <c r="Q27" s="82"/>
      <c r="R27" s="82"/>
      <c r="S27" s="82"/>
      <c r="T27" s="82"/>
      <c r="U27" s="119"/>
      <c r="V27" s="81">
        <f t="shared" si="9"/>
        <v>1596.2</v>
      </c>
      <c r="W27" s="85">
        <f t="shared" si="10"/>
        <v>63</v>
      </c>
      <c r="X27" s="86">
        <v>63</v>
      </c>
      <c r="Y27" s="122"/>
      <c r="Z27" s="122"/>
      <c r="AA27" s="122"/>
      <c r="AB27" s="122"/>
      <c r="AC27" s="238">
        <f t="shared" si="11"/>
        <v>1659.2</v>
      </c>
      <c r="AD27" s="246" t="s">
        <v>43</v>
      </c>
    </row>
    <row r="28" spans="1:30" s="101" customFormat="1" ht="14.25" customHeight="1">
      <c r="A28" s="71">
        <v>11</v>
      </c>
      <c r="B28" s="89" t="s">
        <v>82</v>
      </c>
      <c r="C28" s="127" t="s">
        <v>50</v>
      </c>
      <c r="D28" s="91">
        <v>14130</v>
      </c>
      <c r="E28" s="92" t="s">
        <v>42</v>
      </c>
      <c r="F28" s="128">
        <v>44</v>
      </c>
      <c r="G28" s="93">
        <v>48</v>
      </c>
      <c r="H28" s="129"/>
      <c r="I28" s="130">
        <f t="shared" si="7"/>
        <v>92</v>
      </c>
      <c r="J28" s="95">
        <v>81</v>
      </c>
      <c r="K28" s="96">
        <v>1120.3</v>
      </c>
      <c r="L28" s="97"/>
      <c r="M28" s="98">
        <f t="shared" si="8"/>
        <v>0</v>
      </c>
      <c r="N28" s="98"/>
      <c r="O28" s="98"/>
      <c r="P28" s="98"/>
      <c r="Q28" s="98"/>
      <c r="R28" s="98"/>
      <c r="S28" s="98"/>
      <c r="T28" s="98"/>
      <c r="U28" s="119"/>
      <c r="V28" s="98">
        <f t="shared" si="9"/>
        <v>1120.3</v>
      </c>
      <c r="W28" s="99">
        <f t="shared" si="10"/>
        <v>58.9</v>
      </c>
      <c r="X28" s="86">
        <v>58.9</v>
      </c>
      <c r="Y28" s="100"/>
      <c r="Z28" s="100"/>
      <c r="AA28" s="100"/>
      <c r="AB28" s="100"/>
      <c r="AC28" s="239">
        <f t="shared" si="11"/>
        <v>1179.2</v>
      </c>
      <c r="AD28" s="247" t="s">
        <v>43</v>
      </c>
    </row>
    <row r="29" spans="1:30" ht="15.75">
      <c r="A29" s="71">
        <v>12</v>
      </c>
      <c r="B29" s="72" t="s">
        <v>83</v>
      </c>
      <c r="C29" s="116" t="s">
        <v>84</v>
      </c>
      <c r="D29" s="91">
        <v>14043</v>
      </c>
      <c r="E29" s="75" t="s">
        <v>42</v>
      </c>
      <c r="F29" s="124">
        <v>84</v>
      </c>
      <c r="G29" s="125">
        <v>101</v>
      </c>
      <c r="H29" s="123"/>
      <c r="I29" s="118">
        <f t="shared" si="7"/>
        <v>185</v>
      </c>
      <c r="J29" s="78">
        <v>164</v>
      </c>
      <c r="K29" s="79">
        <v>1924.6</v>
      </c>
      <c r="L29" s="80"/>
      <c r="M29" s="81">
        <f t="shared" si="8"/>
        <v>0</v>
      </c>
      <c r="N29" s="106"/>
      <c r="O29" s="82"/>
      <c r="P29" s="83"/>
      <c r="Q29" s="82"/>
      <c r="R29" s="82"/>
      <c r="S29" s="82"/>
      <c r="T29" s="82"/>
      <c r="U29" s="84">
        <v>78.4</v>
      </c>
      <c r="V29" s="81">
        <f t="shared" si="9"/>
        <v>2003</v>
      </c>
      <c r="W29" s="85">
        <f t="shared" si="10"/>
        <v>112.5</v>
      </c>
      <c r="X29" s="86">
        <v>112.5</v>
      </c>
      <c r="Y29" s="122"/>
      <c r="Z29" s="122"/>
      <c r="AA29" s="122"/>
      <c r="AB29" s="122"/>
      <c r="AC29" s="238">
        <f t="shared" si="11"/>
        <v>2115.5</v>
      </c>
      <c r="AD29" s="246" t="s">
        <v>43</v>
      </c>
    </row>
    <row r="30" spans="1:30" ht="15.75">
      <c r="A30" s="71">
        <v>13</v>
      </c>
      <c r="B30" s="72" t="s">
        <v>85</v>
      </c>
      <c r="C30" s="116" t="s">
        <v>86</v>
      </c>
      <c r="D30" s="91">
        <v>14050</v>
      </c>
      <c r="E30" s="75" t="s">
        <v>42</v>
      </c>
      <c r="F30" s="124">
        <v>58</v>
      </c>
      <c r="G30" s="125">
        <v>101</v>
      </c>
      <c r="H30" s="123"/>
      <c r="I30" s="118">
        <f t="shared" si="7"/>
        <v>159</v>
      </c>
      <c r="J30" s="78">
        <v>145</v>
      </c>
      <c r="K30" s="79">
        <v>1751.3</v>
      </c>
      <c r="L30" s="80"/>
      <c r="M30" s="81">
        <f t="shared" si="8"/>
        <v>104.9</v>
      </c>
      <c r="N30" s="106">
        <v>104.9</v>
      </c>
      <c r="O30" s="82"/>
      <c r="P30" s="83"/>
      <c r="Q30" s="82"/>
      <c r="R30" s="82"/>
      <c r="S30" s="82"/>
      <c r="T30" s="82"/>
      <c r="U30" s="84">
        <v>57.5</v>
      </c>
      <c r="V30" s="81">
        <f t="shared" si="9"/>
        <v>1913.7</v>
      </c>
      <c r="W30" s="85">
        <f t="shared" si="10"/>
        <v>77.7</v>
      </c>
      <c r="X30" s="86">
        <v>77.7</v>
      </c>
      <c r="Y30" s="122"/>
      <c r="Z30" s="122"/>
      <c r="AA30" s="122"/>
      <c r="AB30" s="122"/>
      <c r="AC30" s="238">
        <f t="shared" si="11"/>
        <v>1991.4</v>
      </c>
      <c r="AD30" s="246" t="s">
        <v>43</v>
      </c>
    </row>
    <row r="31" spans="1:30" ht="15.75">
      <c r="A31" s="71">
        <v>14</v>
      </c>
      <c r="B31" s="72" t="s">
        <v>87</v>
      </c>
      <c r="C31" s="116" t="s">
        <v>88</v>
      </c>
      <c r="D31" s="91">
        <v>14060</v>
      </c>
      <c r="E31" s="75" t="s">
        <v>42</v>
      </c>
      <c r="F31" s="124">
        <v>108</v>
      </c>
      <c r="G31" s="125">
        <v>149</v>
      </c>
      <c r="H31" s="123"/>
      <c r="I31" s="118">
        <f t="shared" si="7"/>
        <v>257</v>
      </c>
      <c r="J31" s="78">
        <v>230</v>
      </c>
      <c r="K31" s="79">
        <v>2526.7</v>
      </c>
      <c r="L31" s="80"/>
      <c r="M31" s="81">
        <f t="shared" si="8"/>
        <v>500</v>
      </c>
      <c r="N31" s="106"/>
      <c r="O31" s="82"/>
      <c r="P31" s="83"/>
      <c r="Q31" s="82">
        <v>500</v>
      </c>
      <c r="R31" s="82"/>
      <c r="S31" s="82"/>
      <c r="T31" s="82"/>
      <c r="U31" s="84">
        <v>61.4</v>
      </c>
      <c r="V31" s="81">
        <f t="shared" si="9"/>
        <v>3088.1</v>
      </c>
      <c r="W31" s="85">
        <f t="shared" si="10"/>
        <v>144.7</v>
      </c>
      <c r="X31" s="86">
        <v>144.7</v>
      </c>
      <c r="Y31" s="122"/>
      <c r="Z31" s="122"/>
      <c r="AA31" s="122"/>
      <c r="AB31" s="122"/>
      <c r="AC31" s="238">
        <f t="shared" si="11"/>
        <v>3232.7999999999997</v>
      </c>
      <c r="AD31" s="246" t="s">
        <v>43</v>
      </c>
    </row>
    <row r="32" spans="1:30" ht="15.75">
      <c r="A32" s="71">
        <v>15</v>
      </c>
      <c r="B32" s="72" t="s">
        <v>89</v>
      </c>
      <c r="C32" s="116" t="s">
        <v>90</v>
      </c>
      <c r="D32" s="91">
        <v>14064</v>
      </c>
      <c r="E32" s="75" t="s">
        <v>42</v>
      </c>
      <c r="F32" s="76">
        <v>135</v>
      </c>
      <c r="G32" s="76">
        <v>156</v>
      </c>
      <c r="H32" s="123"/>
      <c r="I32" s="118">
        <f t="shared" si="7"/>
        <v>291</v>
      </c>
      <c r="J32" s="78">
        <v>257</v>
      </c>
      <c r="K32" s="79">
        <v>2773</v>
      </c>
      <c r="L32" s="80"/>
      <c r="M32" s="81">
        <f t="shared" si="8"/>
        <v>0</v>
      </c>
      <c r="N32" s="106"/>
      <c r="O32" s="82"/>
      <c r="P32" s="83"/>
      <c r="Q32" s="82"/>
      <c r="R32" s="82"/>
      <c r="S32" s="82"/>
      <c r="T32" s="82"/>
      <c r="U32" s="84">
        <v>61.4</v>
      </c>
      <c r="V32" s="81">
        <f t="shared" si="9"/>
        <v>2834.4</v>
      </c>
      <c r="W32" s="85">
        <f t="shared" si="10"/>
        <v>180.8</v>
      </c>
      <c r="X32" s="86">
        <v>180.8</v>
      </c>
      <c r="Y32" s="122"/>
      <c r="Z32" s="122"/>
      <c r="AA32" s="122"/>
      <c r="AB32" s="122"/>
      <c r="AC32" s="238">
        <f t="shared" si="11"/>
        <v>3015.2000000000003</v>
      </c>
      <c r="AD32" s="246" t="s">
        <v>43</v>
      </c>
    </row>
    <row r="33" spans="1:30" ht="15.75">
      <c r="A33" s="71">
        <v>16</v>
      </c>
      <c r="B33" s="72" t="s">
        <v>91</v>
      </c>
      <c r="C33" s="116" t="s">
        <v>92</v>
      </c>
      <c r="D33" s="91">
        <v>14066</v>
      </c>
      <c r="E33" s="75" t="s">
        <v>42</v>
      </c>
      <c r="F33" s="76">
        <v>68</v>
      </c>
      <c r="G33" s="76">
        <v>84</v>
      </c>
      <c r="H33" s="117"/>
      <c r="I33" s="118">
        <f t="shared" si="7"/>
        <v>152</v>
      </c>
      <c r="J33" s="78">
        <v>135</v>
      </c>
      <c r="K33" s="79">
        <v>1660</v>
      </c>
      <c r="L33" s="80"/>
      <c r="M33" s="81">
        <f t="shared" si="8"/>
        <v>0</v>
      </c>
      <c r="N33" s="106"/>
      <c r="O33" s="82"/>
      <c r="P33" s="83"/>
      <c r="Q33" s="82"/>
      <c r="R33" s="82"/>
      <c r="S33" s="82"/>
      <c r="T33" s="82"/>
      <c r="U33" s="84">
        <v>57.5</v>
      </c>
      <c r="V33" s="81">
        <f t="shared" si="9"/>
        <v>1717.5</v>
      </c>
      <c r="W33" s="85">
        <f t="shared" si="10"/>
        <v>91.1</v>
      </c>
      <c r="X33" s="86">
        <v>91.1</v>
      </c>
      <c r="Y33" s="87"/>
      <c r="Z33" s="87"/>
      <c r="AA33" s="87"/>
      <c r="AB33" s="87"/>
      <c r="AC33" s="238">
        <f t="shared" si="11"/>
        <v>1808.6</v>
      </c>
      <c r="AD33" s="246" t="s">
        <v>43</v>
      </c>
    </row>
    <row r="34" spans="1:30" ht="15.75">
      <c r="A34" s="71">
        <v>17</v>
      </c>
      <c r="B34" s="131" t="s">
        <v>93</v>
      </c>
      <c r="C34" s="132" t="s">
        <v>41</v>
      </c>
      <c r="D34" s="91">
        <v>13991</v>
      </c>
      <c r="E34" s="75" t="s">
        <v>42</v>
      </c>
      <c r="F34" s="76">
        <v>100</v>
      </c>
      <c r="G34" s="76">
        <v>121</v>
      </c>
      <c r="H34" s="117"/>
      <c r="I34" s="118">
        <f t="shared" si="7"/>
        <v>221</v>
      </c>
      <c r="J34" s="78">
        <v>196</v>
      </c>
      <c r="K34" s="79">
        <v>2216.5</v>
      </c>
      <c r="L34" s="105"/>
      <c r="M34" s="81">
        <f t="shared" si="8"/>
        <v>965</v>
      </c>
      <c r="N34" s="106"/>
      <c r="O34" s="82"/>
      <c r="P34" s="83"/>
      <c r="Q34" s="82">
        <f>800+165</f>
        <v>965</v>
      </c>
      <c r="R34" s="82"/>
      <c r="S34" s="82"/>
      <c r="T34" s="82"/>
      <c r="U34" s="84">
        <v>61.4</v>
      </c>
      <c r="V34" s="81">
        <f t="shared" si="9"/>
        <v>3242.9</v>
      </c>
      <c r="W34" s="85">
        <f t="shared" si="10"/>
        <v>134</v>
      </c>
      <c r="X34" s="86">
        <v>134</v>
      </c>
      <c r="Y34" s="87"/>
      <c r="Z34" s="87"/>
      <c r="AA34" s="87"/>
      <c r="AB34" s="87"/>
      <c r="AC34" s="238">
        <f t="shared" si="11"/>
        <v>3376.9</v>
      </c>
      <c r="AD34" s="246" t="s">
        <v>43</v>
      </c>
    </row>
    <row r="35" spans="1:30" ht="17.25" customHeight="1">
      <c r="A35" s="71">
        <v>18</v>
      </c>
      <c r="B35" s="72" t="s">
        <v>94</v>
      </c>
      <c r="C35" s="120" t="s">
        <v>95</v>
      </c>
      <c r="D35" s="91">
        <v>13958</v>
      </c>
      <c r="E35" s="75" t="s">
        <v>42</v>
      </c>
      <c r="F35" s="76">
        <v>0</v>
      </c>
      <c r="G35" s="76">
        <v>340</v>
      </c>
      <c r="H35" s="121"/>
      <c r="I35" s="77">
        <f t="shared" si="7"/>
        <v>340</v>
      </c>
      <c r="J35" s="78">
        <v>340</v>
      </c>
      <c r="K35" s="79">
        <v>3530.2</v>
      </c>
      <c r="L35" s="105"/>
      <c r="M35" s="81">
        <f t="shared" si="8"/>
        <v>0</v>
      </c>
      <c r="N35" s="106"/>
      <c r="O35" s="82"/>
      <c r="P35" s="83"/>
      <c r="Q35" s="82"/>
      <c r="R35" s="82"/>
      <c r="S35" s="82"/>
      <c r="T35" s="82"/>
      <c r="U35" s="84">
        <v>53.6</v>
      </c>
      <c r="V35" s="81">
        <f t="shared" si="9"/>
        <v>3583.7999999999997</v>
      </c>
      <c r="W35" s="85">
        <f t="shared" si="10"/>
        <v>0</v>
      </c>
      <c r="X35" s="86">
        <v>0</v>
      </c>
      <c r="Y35" s="87"/>
      <c r="Z35" s="87"/>
      <c r="AA35" s="87"/>
      <c r="AB35" s="87"/>
      <c r="AC35" s="238">
        <f t="shared" si="11"/>
        <v>3583.7999999999997</v>
      </c>
      <c r="AD35" s="246" t="s">
        <v>43</v>
      </c>
    </row>
    <row r="36" spans="1:30" ht="15.75">
      <c r="A36" s="71">
        <v>19</v>
      </c>
      <c r="B36" s="72" t="s">
        <v>96</v>
      </c>
      <c r="C36" s="116" t="s">
        <v>97</v>
      </c>
      <c r="D36" s="91">
        <v>14065</v>
      </c>
      <c r="E36" s="75" t="s">
        <v>42</v>
      </c>
      <c r="F36" s="76">
        <v>66</v>
      </c>
      <c r="G36" s="76">
        <v>97</v>
      </c>
      <c r="H36" s="123"/>
      <c r="I36" s="118">
        <f t="shared" si="7"/>
        <v>163</v>
      </c>
      <c r="J36" s="78">
        <v>147</v>
      </c>
      <c r="K36" s="79">
        <v>1769.5</v>
      </c>
      <c r="L36" s="80"/>
      <c r="M36" s="81">
        <f t="shared" si="8"/>
        <v>58.4</v>
      </c>
      <c r="N36" s="106">
        <v>50.9</v>
      </c>
      <c r="O36" s="82"/>
      <c r="P36" s="83"/>
      <c r="Q36" s="82"/>
      <c r="R36" s="82"/>
      <c r="S36" s="82">
        <v>7.5</v>
      </c>
      <c r="T36" s="82"/>
      <c r="U36" s="84">
        <v>53.6</v>
      </c>
      <c r="V36" s="81">
        <f t="shared" si="9"/>
        <v>1881.5</v>
      </c>
      <c r="W36" s="85">
        <f t="shared" si="10"/>
        <v>88.4</v>
      </c>
      <c r="X36" s="86">
        <v>88.4</v>
      </c>
      <c r="Y36" s="122"/>
      <c r="Z36" s="122"/>
      <c r="AA36" s="122"/>
      <c r="AB36" s="122"/>
      <c r="AC36" s="238">
        <f t="shared" si="11"/>
        <v>1969.9</v>
      </c>
      <c r="AD36" s="246" t="s">
        <v>43</v>
      </c>
    </row>
    <row r="37" spans="1:30" ht="15.75">
      <c r="A37" s="71">
        <v>20</v>
      </c>
      <c r="B37" s="72" t="s">
        <v>98</v>
      </c>
      <c r="C37" s="116" t="s">
        <v>99</v>
      </c>
      <c r="D37" s="91">
        <v>14071</v>
      </c>
      <c r="E37" s="75" t="s">
        <v>42</v>
      </c>
      <c r="F37" s="76">
        <v>88</v>
      </c>
      <c r="G37" s="76">
        <v>139</v>
      </c>
      <c r="H37" s="126"/>
      <c r="I37" s="118">
        <f t="shared" si="7"/>
        <v>227</v>
      </c>
      <c r="J37" s="78">
        <v>205</v>
      </c>
      <c r="K37" s="79">
        <v>2298.6</v>
      </c>
      <c r="L37" s="80"/>
      <c r="M37" s="81">
        <f t="shared" si="8"/>
        <v>0</v>
      </c>
      <c r="N37" s="106"/>
      <c r="O37" s="82"/>
      <c r="P37" s="83"/>
      <c r="Q37" s="82"/>
      <c r="R37" s="82"/>
      <c r="S37" s="82"/>
      <c r="T37" s="82"/>
      <c r="U37" s="84">
        <v>61.4</v>
      </c>
      <c r="V37" s="81">
        <f t="shared" si="9"/>
        <v>2360</v>
      </c>
      <c r="W37" s="85">
        <f t="shared" si="10"/>
        <v>117.9</v>
      </c>
      <c r="X37" s="86">
        <v>117.9</v>
      </c>
      <c r="Y37" s="103"/>
      <c r="Z37" s="103"/>
      <c r="AA37" s="103"/>
      <c r="AB37" s="103"/>
      <c r="AC37" s="238">
        <f t="shared" si="11"/>
        <v>2477.9</v>
      </c>
      <c r="AD37" s="246" t="s">
        <v>43</v>
      </c>
    </row>
    <row r="38" spans="1:30" ht="15.75">
      <c r="A38" s="71">
        <v>21</v>
      </c>
      <c r="B38" s="72" t="s">
        <v>100</v>
      </c>
      <c r="C38" s="116" t="s">
        <v>101</v>
      </c>
      <c r="D38" s="91">
        <v>14069</v>
      </c>
      <c r="E38" s="75" t="s">
        <v>42</v>
      </c>
      <c r="F38" s="76">
        <v>63</v>
      </c>
      <c r="G38" s="76">
        <v>94</v>
      </c>
      <c r="H38" s="123"/>
      <c r="I38" s="118">
        <f t="shared" si="7"/>
        <v>157</v>
      </c>
      <c r="J38" s="78">
        <v>141</v>
      </c>
      <c r="K38" s="79">
        <v>1714.8</v>
      </c>
      <c r="L38" s="80"/>
      <c r="M38" s="81">
        <f t="shared" si="8"/>
        <v>490</v>
      </c>
      <c r="N38" s="106"/>
      <c r="O38" s="82"/>
      <c r="P38" s="83"/>
      <c r="Q38" s="82">
        <v>490</v>
      </c>
      <c r="R38" s="82"/>
      <c r="S38" s="82"/>
      <c r="T38" s="82"/>
      <c r="U38" s="84">
        <v>61.4</v>
      </c>
      <c r="V38" s="81">
        <f t="shared" si="9"/>
        <v>2266.2000000000003</v>
      </c>
      <c r="W38" s="85">
        <f t="shared" si="10"/>
        <v>84.4</v>
      </c>
      <c r="X38" s="86">
        <v>84.4</v>
      </c>
      <c r="Y38" s="122"/>
      <c r="Z38" s="122"/>
      <c r="AA38" s="122"/>
      <c r="AB38" s="122"/>
      <c r="AC38" s="238">
        <f t="shared" si="11"/>
        <v>2350.6000000000004</v>
      </c>
      <c r="AD38" s="246" t="s">
        <v>43</v>
      </c>
    </row>
    <row r="39" spans="1:30" ht="15.75">
      <c r="A39" s="71">
        <v>22</v>
      </c>
      <c r="B39" s="72" t="s">
        <v>102</v>
      </c>
      <c r="C39" s="116" t="s">
        <v>103</v>
      </c>
      <c r="D39" s="91">
        <v>14075</v>
      </c>
      <c r="E39" s="75" t="s">
        <v>42</v>
      </c>
      <c r="F39" s="76">
        <v>60</v>
      </c>
      <c r="G39" s="76">
        <v>68</v>
      </c>
      <c r="H39" s="126"/>
      <c r="I39" s="118">
        <f t="shared" si="7"/>
        <v>128</v>
      </c>
      <c r="J39" s="78">
        <v>113</v>
      </c>
      <c r="K39" s="79">
        <v>1459.3</v>
      </c>
      <c r="L39" s="133"/>
      <c r="M39" s="81">
        <f t="shared" si="8"/>
        <v>118.8</v>
      </c>
      <c r="N39" s="106"/>
      <c r="O39" s="82"/>
      <c r="P39" s="83"/>
      <c r="Q39" s="82">
        <v>118.8</v>
      </c>
      <c r="R39" s="82"/>
      <c r="S39" s="82"/>
      <c r="T39" s="82"/>
      <c r="U39" s="84">
        <v>61.4</v>
      </c>
      <c r="V39" s="81">
        <f t="shared" si="9"/>
        <v>1639.5</v>
      </c>
      <c r="W39" s="85">
        <f t="shared" si="10"/>
        <v>80.4</v>
      </c>
      <c r="X39" s="86">
        <v>80.4</v>
      </c>
      <c r="Y39" s="103"/>
      <c r="Z39" s="103"/>
      <c r="AA39" s="103"/>
      <c r="AB39" s="103"/>
      <c r="AC39" s="238">
        <f t="shared" si="11"/>
        <v>1719.9</v>
      </c>
      <c r="AD39" s="246" t="s">
        <v>43</v>
      </c>
    </row>
    <row r="40" spans="1:30" ht="15.75">
      <c r="A40" s="71">
        <v>23</v>
      </c>
      <c r="B40" s="72" t="s">
        <v>104</v>
      </c>
      <c r="C40" s="116" t="s">
        <v>105</v>
      </c>
      <c r="D40" s="91">
        <v>14079</v>
      </c>
      <c r="E40" s="75" t="s">
        <v>42</v>
      </c>
      <c r="F40" s="76">
        <v>41</v>
      </c>
      <c r="G40" s="76">
        <v>76</v>
      </c>
      <c r="H40" s="126"/>
      <c r="I40" s="118">
        <f t="shared" si="7"/>
        <v>117</v>
      </c>
      <c r="J40" s="78">
        <v>107</v>
      </c>
      <c r="K40" s="79">
        <v>1404.6</v>
      </c>
      <c r="L40" s="80"/>
      <c r="M40" s="81">
        <f t="shared" si="8"/>
        <v>0</v>
      </c>
      <c r="N40" s="106"/>
      <c r="O40" s="82"/>
      <c r="P40" s="83"/>
      <c r="Q40" s="82"/>
      <c r="R40" s="82"/>
      <c r="S40" s="82"/>
      <c r="T40" s="82"/>
      <c r="U40" s="84">
        <v>55.6</v>
      </c>
      <c r="V40" s="81">
        <f t="shared" si="9"/>
        <v>1460.1999999999998</v>
      </c>
      <c r="W40" s="85">
        <f t="shared" si="10"/>
        <v>54.9</v>
      </c>
      <c r="X40" s="86">
        <v>54.9</v>
      </c>
      <c r="Y40" s="103"/>
      <c r="Z40" s="103"/>
      <c r="AA40" s="103"/>
      <c r="AB40" s="103"/>
      <c r="AC40" s="238">
        <f t="shared" si="11"/>
        <v>1515.1</v>
      </c>
      <c r="AD40" s="246" t="s">
        <v>43</v>
      </c>
    </row>
    <row r="41" spans="1:30" ht="15.75">
      <c r="A41" s="71">
        <v>24</v>
      </c>
      <c r="B41" s="72" t="s">
        <v>106</v>
      </c>
      <c r="C41" s="116" t="s">
        <v>107</v>
      </c>
      <c r="D41" s="91">
        <v>14081</v>
      </c>
      <c r="E41" s="75" t="s">
        <v>42</v>
      </c>
      <c r="F41" s="76">
        <v>34</v>
      </c>
      <c r="G41" s="76">
        <v>66</v>
      </c>
      <c r="H41" s="123"/>
      <c r="I41" s="118">
        <f t="shared" si="7"/>
        <v>100</v>
      </c>
      <c r="J41" s="78">
        <v>92</v>
      </c>
      <c r="K41" s="79">
        <v>1267.7</v>
      </c>
      <c r="L41" s="80"/>
      <c r="M41" s="81">
        <f t="shared" si="8"/>
        <v>850</v>
      </c>
      <c r="N41" s="106"/>
      <c r="O41" s="82"/>
      <c r="P41" s="83"/>
      <c r="Q41" s="82">
        <f>800+50</f>
        <v>850</v>
      </c>
      <c r="R41" s="82"/>
      <c r="S41" s="82"/>
      <c r="T41" s="82"/>
      <c r="U41" s="84">
        <v>61.4</v>
      </c>
      <c r="V41" s="81">
        <f t="shared" si="9"/>
        <v>2179.1</v>
      </c>
      <c r="W41" s="85">
        <f t="shared" si="10"/>
        <v>45.5</v>
      </c>
      <c r="X41" s="86">
        <v>45.5</v>
      </c>
      <c r="Y41" s="122"/>
      <c r="Z41" s="122"/>
      <c r="AA41" s="122"/>
      <c r="AB41" s="122"/>
      <c r="AC41" s="238">
        <f t="shared" si="11"/>
        <v>2224.6</v>
      </c>
      <c r="AD41" s="246" t="s">
        <v>43</v>
      </c>
    </row>
    <row r="42" spans="1:30" ht="15.75">
      <c r="A42" s="71">
        <v>25</v>
      </c>
      <c r="B42" s="72" t="s">
        <v>108</v>
      </c>
      <c r="C42" s="116" t="s">
        <v>109</v>
      </c>
      <c r="D42" s="91">
        <v>14086</v>
      </c>
      <c r="E42" s="75" t="s">
        <v>42</v>
      </c>
      <c r="F42" s="76">
        <v>53</v>
      </c>
      <c r="G42" s="76">
        <v>75</v>
      </c>
      <c r="H42" s="123"/>
      <c r="I42" s="118">
        <f t="shared" si="7"/>
        <v>128</v>
      </c>
      <c r="J42" s="78">
        <v>115</v>
      </c>
      <c r="K42" s="79">
        <v>1477.6</v>
      </c>
      <c r="L42" s="80"/>
      <c r="M42" s="81">
        <f t="shared" si="8"/>
        <v>0</v>
      </c>
      <c r="N42" s="106"/>
      <c r="O42" s="82"/>
      <c r="P42" s="83"/>
      <c r="Q42" s="82"/>
      <c r="R42" s="82"/>
      <c r="S42" s="82"/>
      <c r="T42" s="82"/>
      <c r="U42" s="84">
        <v>18.4</v>
      </c>
      <c r="V42" s="81">
        <f t="shared" si="9"/>
        <v>1496</v>
      </c>
      <c r="W42" s="85">
        <f t="shared" si="10"/>
        <v>71</v>
      </c>
      <c r="X42" s="86">
        <v>71</v>
      </c>
      <c r="Y42" s="122"/>
      <c r="Z42" s="122"/>
      <c r="AA42" s="122"/>
      <c r="AB42" s="122"/>
      <c r="AC42" s="238">
        <f t="shared" si="11"/>
        <v>1567</v>
      </c>
      <c r="AD42" s="246" t="s">
        <v>43</v>
      </c>
    </row>
    <row r="43" spans="1:30" ht="15.75">
      <c r="A43" s="71">
        <v>26</v>
      </c>
      <c r="B43" s="72" t="s">
        <v>110</v>
      </c>
      <c r="C43" s="116" t="s">
        <v>111</v>
      </c>
      <c r="D43" s="91">
        <v>14091</v>
      </c>
      <c r="E43" s="75" t="s">
        <v>42</v>
      </c>
      <c r="F43" s="76">
        <v>88</v>
      </c>
      <c r="G43" s="76">
        <v>109</v>
      </c>
      <c r="H43" s="123"/>
      <c r="I43" s="118">
        <f t="shared" si="7"/>
        <v>197</v>
      </c>
      <c r="J43" s="78">
        <v>175</v>
      </c>
      <c r="K43" s="79">
        <v>2024.9</v>
      </c>
      <c r="L43" s="80"/>
      <c r="M43" s="81">
        <f t="shared" si="8"/>
        <v>700</v>
      </c>
      <c r="N43" s="106"/>
      <c r="O43" s="82"/>
      <c r="P43" s="83"/>
      <c r="Q43" s="82">
        <v>700</v>
      </c>
      <c r="R43" s="82"/>
      <c r="S43" s="82"/>
      <c r="T43" s="82"/>
      <c r="U43" s="84">
        <v>61.4</v>
      </c>
      <c r="V43" s="81">
        <f t="shared" si="9"/>
        <v>2786.3</v>
      </c>
      <c r="W43" s="85">
        <f t="shared" si="10"/>
        <v>117.9</v>
      </c>
      <c r="X43" s="86">
        <v>117.9</v>
      </c>
      <c r="Y43" s="122"/>
      <c r="Z43" s="122"/>
      <c r="AA43" s="122"/>
      <c r="AB43" s="122"/>
      <c r="AC43" s="238">
        <f t="shared" si="11"/>
        <v>2904.2000000000003</v>
      </c>
      <c r="AD43" s="246" t="s">
        <v>43</v>
      </c>
    </row>
    <row r="44" spans="1:30" ht="15.75">
      <c r="A44" s="71">
        <v>27</v>
      </c>
      <c r="B44" s="134" t="s">
        <v>112</v>
      </c>
      <c r="C44" s="116" t="s">
        <v>113</v>
      </c>
      <c r="D44" s="91">
        <v>14095</v>
      </c>
      <c r="E44" s="75" t="s">
        <v>42</v>
      </c>
      <c r="F44" s="76">
        <v>55</v>
      </c>
      <c r="G44" s="76">
        <v>76</v>
      </c>
      <c r="H44" s="123"/>
      <c r="I44" s="118">
        <f t="shared" si="7"/>
        <v>131</v>
      </c>
      <c r="J44" s="78">
        <v>117</v>
      </c>
      <c r="K44" s="79">
        <v>1495.8</v>
      </c>
      <c r="L44" s="80"/>
      <c r="M44" s="81">
        <f t="shared" si="8"/>
        <v>0</v>
      </c>
      <c r="N44" s="106"/>
      <c r="O44" s="82"/>
      <c r="P44" s="83"/>
      <c r="Q44" s="82"/>
      <c r="R44" s="82"/>
      <c r="S44" s="82"/>
      <c r="T44" s="82"/>
      <c r="U44" s="84">
        <v>28.8</v>
      </c>
      <c r="V44" s="81">
        <f t="shared" si="9"/>
        <v>1524.6</v>
      </c>
      <c r="W44" s="85">
        <f t="shared" si="10"/>
        <v>73.7</v>
      </c>
      <c r="X44" s="86">
        <v>73.7</v>
      </c>
      <c r="Y44" s="122"/>
      <c r="Z44" s="122"/>
      <c r="AA44" s="122"/>
      <c r="AB44" s="122"/>
      <c r="AC44" s="238">
        <f t="shared" si="11"/>
        <v>1598.3</v>
      </c>
      <c r="AD44" s="246" t="s">
        <v>43</v>
      </c>
    </row>
    <row r="45" spans="1:30" s="101" customFormat="1" ht="15.75">
      <c r="A45" s="71">
        <v>28</v>
      </c>
      <c r="B45" s="89" t="s">
        <v>114</v>
      </c>
      <c r="C45" s="127" t="s">
        <v>115</v>
      </c>
      <c r="D45" s="91">
        <v>14100</v>
      </c>
      <c r="E45" s="92" t="s">
        <v>42</v>
      </c>
      <c r="F45" s="93">
        <v>43</v>
      </c>
      <c r="G45" s="93">
        <v>53</v>
      </c>
      <c r="H45" s="129"/>
      <c r="I45" s="130">
        <f t="shared" si="7"/>
        <v>96</v>
      </c>
      <c r="J45" s="95">
        <v>85</v>
      </c>
      <c r="K45" s="96">
        <v>1175.6</v>
      </c>
      <c r="L45" s="97"/>
      <c r="M45" s="98">
        <f t="shared" si="8"/>
        <v>0</v>
      </c>
      <c r="N45" s="98"/>
      <c r="O45" s="98"/>
      <c r="P45" s="98"/>
      <c r="Q45" s="98"/>
      <c r="R45" s="98"/>
      <c r="S45" s="98"/>
      <c r="T45" s="98"/>
      <c r="U45" s="119"/>
      <c r="V45" s="98">
        <f t="shared" si="9"/>
        <v>1175.6</v>
      </c>
      <c r="W45" s="99">
        <f t="shared" si="10"/>
        <v>57.6</v>
      </c>
      <c r="X45" s="86">
        <v>57.6</v>
      </c>
      <c r="Y45" s="100"/>
      <c r="Z45" s="100"/>
      <c r="AA45" s="100"/>
      <c r="AB45" s="100"/>
      <c r="AC45" s="239">
        <f t="shared" si="11"/>
        <v>1233.1999999999998</v>
      </c>
      <c r="AD45" s="247" t="s">
        <v>43</v>
      </c>
    </row>
    <row r="46" spans="1:30" ht="15.75">
      <c r="A46" s="71">
        <v>29</v>
      </c>
      <c r="B46" s="72" t="s">
        <v>116</v>
      </c>
      <c r="C46" s="116" t="s">
        <v>117</v>
      </c>
      <c r="D46" s="91">
        <v>14101</v>
      </c>
      <c r="E46" s="75" t="s">
        <v>42</v>
      </c>
      <c r="F46" s="76">
        <v>72</v>
      </c>
      <c r="G46" s="76">
        <v>94</v>
      </c>
      <c r="H46" s="123"/>
      <c r="I46" s="118">
        <f t="shared" si="7"/>
        <v>166</v>
      </c>
      <c r="J46" s="78">
        <v>148</v>
      </c>
      <c r="K46" s="79">
        <v>1778.6</v>
      </c>
      <c r="L46" s="80"/>
      <c r="M46" s="81">
        <f t="shared" si="8"/>
        <v>0</v>
      </c>
      <c r="N46" s="106"/>
      <c r="O46" s="82"/>
      <c r="P46" s="83"/>
      <c r="Q46" s="82"/>
      <c r="R46" s="82"/>
      <c r="S46" s="82"/>
      <c r="T46" s="82"/>
      <c r="U46" s="84">
        <v>53.6</v>
      </c>
      <c r="V46" s="81">
        <f t="shared" si="9"/>
        <v>1832.1999999999998</v>
      </c>
      <c r="W46" s="85">
        <f t="shared" si="10"/>
        <v>96.4</v>
      </c>
      <c r="X46" s="86">
        <v>96.4</v>
      </c>
      <c r="Y46" s="122"/>
      <c r="Z46" s="122"/>
      <c r="AA46" s="122"/>
      <c r="AB46" s="122"/>
      <c r="AC46" s="238">
        <f t="shared" si="11"/>
        <v>1928.6</v>
      </c>
      <c r="AD46" s="246" t="s">
        <v>43</v>
      </c>
    </row>
    <row r="47" spans="1:30" ht="15.75">
      <c r="A47" s="135">
        <v>29</v>
      </c>
      <c r="B47" s="108" t="s">
        <v>118</v>
      </c>
      <c r="C47" s="135"/>
      <c r="D47" s="136"/>
      <c r="E47" s="137"/>
      <c r="F47" s="138">
        <f aca="true" t="shared" si="12" ref="F47:AC47">SUM(F18:F46)</f>
        <v>2129</v>
      </c>
      <c r="G47" s="138">
        <f t="shared" si="12"/>
        <v>3261</v>
      </c>
      <c r="H47" s="138">
        <f t="shared" si="12"/>
        <v>0</v>
      </c>
      <c r="I47" s="139">
        <f t="shared" si="12"/>
        <v>5390</v>
      </c>
      <c r="J47" s="140">
        <f t="shared" si="12"/>
        <v>4859</v>
      </c>
      <c r="K47" s="140">
        <f t="shared" si="12"/>
        <v>56677.299999999996</v>
      </c>
      <c r="L47" s="141">
        <f t="shared" si="12"/>
        <v>0</v>
      </c>
      <c r="M47" s="141">
        <f t="shared" si="12"/>
        <v>6783.099999999999</v>
      </c>
      <c r="N47" s="141">
        <f t="shared" si="12"/>
        <v>281.8</v>
      </c>
      <c r="O47" s="141">
        <f t="shared" si="12"/>
        <v>0</v>
      </c>
      <c r="P47" s="141">
        <f t="shared" si="12"/>
        <v>0</v>
      </c>
      <c r="Q47" s="141">
        <f t="shared" si="12"/>
        <v>5993.8</v>
      </c>
      <c r="R47" s="141">
        <f t="shared" si="12"/>
        <v>500</v>
      </c>
      <c r="S47" s="141">
        <f t="shared" si="12"/>
        <v>7.5</v>
      </c>
      <c r="T47" s="141">
        <f t="shared" si="12"/>
        <v>0</v>
      </c>
      <c r="U47" s="141">
        <f t="shared" si="12"/>
        <v>1395.3000000000002</v>
      </c>
      <c r="V47" s="141">
        <f t="shared" si="12"/>
        <v>64855.7</v>
      </c>
      <c r="W47" s="141">
        <f t="shared" si="12"/>
        <v>2852.0000000000005</v>
      </c>
      <c r="X47" s="141">
        <f t="shared" si="12"/>
        <v>2852.0000000000005</v>
      </c>
      <c r="Y47" s="141">
        <f t="shared" si="12"/>
        <v>0</v>
      </c>
      <c r="Z47" s="141">
        <f t="shared" si="12"/>
        <v>0</v>
      </c>
      <c r="AA47" s="141">
        <f t="shared" si="12"/>
        <v>0</v>
      </c>
      <c r="AB47" s="141">
        <f t="shared" si="12"/>
        <v>0</v>
      </c>
      <c r="AC47" s="241">
        <f t="shared" si="12"/>
        <v>67707.70000000001</v>
      </c>
      <c r="AD47" s="249">
        <f>SUM(AD18:AD46)</f>
        <v>0</v>
      </c>
    </row>
    <row r="48" spans="1:30" ht="30">
      <c r="A48" s="71">
        <v>1</v>
      </c>
      <c r="B48" s="72" t="s">
        <v>119</v>
      </c>
      <c r="C48" s="116" t="s">
        <v>120</v>
      </c>
      <c r="D48" s="91">
        <v>14108</v>
      </c>
      <c r="E48" s="75" t="s">
        <v>42</v>
      </c>
      <c r="F48" s="124">
        <v>83</v>
      </c>
      <c r="G48" s="125">
        <v>104</v>
      </c>
      <c r="H48" s="123"/>
      <c r="I48" s="118">
        <f>SUM(F48:H48)</f>
        <v>187</v>
      </c>
      <c r="J48" s="78">
        <v>166</v>
      </c>
      <c r="K48" s="79">
        <v>1942.8</v>
      </c>
      <c r="L48" s="80"/>
      <c r="M48" s="81">
        <f>SUM(N48:T48)</f>
        <v>79.6</v>
      </c>
      <c r="N48" s="106">
        <v>79.6</v>
      </c>
      <c r="O48" s="82"/>
      <c r="P48" s="83"/>
      <c r="Q48" s="82"/>
      <c r="R48" s="82"/>
      <c r="S48" s="82"/>
      <c r="T48" s="82"/>
      <c r="U48" s="84">
        <v>32.7</v>
      </c>
      <c r="V48" s="81">
        <f>K48+M48+U48</f>
        <v>2055.1</v>
      </c>
      <c r="W48" s="85">
        <f>SUM(X48:AB48)</f>
        <v>111.2</v>
      </c>
      <c r="X48" s="86">
        <v>111.2</v>
      </c>
      <c r="Y48" s="122"/>
      <c r="Z48" s="122"/>
      <c r="AA48" s="122"/>
      <c r="AB48" s="122"/>
      <c r="AC48" s="238">
        <f>W48+V48</f>
        <v>2166.2999999999997</v>
      </c>
      <c r="AD48" s="246" t="s">
        <v>43</v>
      </c>
    </row>
    <row r="49" spans="1:30" ht="27" customHeight="1">
      <c r="A49" s="71">
        <v>2</v>
      </c>
      <c r="B49" s="72" t="s">
        <v>121</v>
      </c>
      <c r="C49" s="116" t="s">
        <v>122</v>
      </c>
      <c r="D49" s="91">
        <v>14061</v>
      </c>
      <c r="E49" s="104" t="s">
        <v>55</v>
      </c>
      <c r="F49" s="124">
        <v>69</v>
      </c>
      <c r="G49" s="125">
        <v>66</v>
      </c>
      <c r="H49" s="123"/>
      <c r="I49" s="118">
        <f>SUM(F49:H49)</f>
        <v>135</v>
      </c>
      <c r="J49" s="78">
        <v>118</v>
      </c>
      <c r="K49" s="79">
        <v>1504.9</v>
      </c>
      <c r="L49" s="80"/>
      <c r="M49" s="81">
        <f>SUM(N49:T49)</f>
        <v>0</v>
      </c>
      <c r="N49" s="106"/>
      <c r="O49" s="82"/>
      <c r="P49" s="83"/>
      <c r="Q49" s="82"/>
      <c r="R49" s="82"/>
      <c r="S49" s="82"/>
      <c r="T49" s="82"/>
      <c r="U49" s="84">
        <v>26.9</v>
      </c>
      <c r="V49" s="81">
        <f>K49+M49+U49</f>
        <v>1531.8000000000002</v>
      </c>
      <c r="W49" s="85">
        <f>SUM(X49:AB49)</f>
        <v>92.4</v>
      </c>
      <c r="X49" s="86">
        <v>92.4</v>
      </c>
      <c r="Y49" s="122"/>
      <c r="Z49" s="122"/>
      <c r="AA49" s="122"/>
      <c r="AB49" s="122"/>
      <c r="AC49" s="238">
        <f>W49+V49</f>
        <v>1624.2000000000003</v>
      </c>
      <c r="AD49" s="246" t="s">
        <v>43</v>
      </c>
    </row>
    <row r="50" spans="1:30" s="101" customFormat="1" ht="30">
      <c r="A50" s="71">
        <v>3</v>
      </c>
      <c r="B50" s="89" t="s">
        <v>123</v>
      </c>
      <c r="C50" s="127" t="s">
        <v>124</v>
      </c>
      <c r="D50" s="91">
        <v>14088</v>
      </c>
      <c r="E50" s="92" t="s">
        <v>42</v>
      </c>
      <c r="F50" s="93">
        <v>33</v>
      </c>
      <c r="G50" s="93">
        <v>44</v>
      </c>
      <c r="H50" s="129"/>
      <c r="I50" s="130">
        <f>SUM(F50:H50)</f>
        <v>77</v>
      </c>
      <c r="J50" s="95">
        <v>69</v>
      </c>
      <c r="K50" s="96">
        <v>954.3</v>
      </c>
      <c r="L50" s="97"/>
      <c r="M50" s="98">
        <f>SUM(N50:T50)</f>
        <v>0</v>
      </c>
      <c r="N50" s="98"/>
      <c r="O50" s="98"/>
      <c r="P50" s="98"/>
      <c r="Q50" s="98"/>
      <c r="R50" s="98"/>
      <c r="S50" s="98"/>
      <c r="T50" s="98"/>
      <c r="U50" s="119"/>
      <c r="V50" s="98">
        <f>K50+M50+U50</f>
        <v>954.3</v>
      </c>
      <c r="W50" s="99">
        <f>SUM(X50:AB50)</f>
        <v>44.2</v>
      </c>
      <c r="X50" s="86">
        <v>44.2</v>
      </c>
      <c r="Y50" s="100"/>
      <c r="Z50" s="100"/>
      <c r="AA50" s="100"/>
      <c r="AB50" s="100"/>
      <c r="AC50" s="239">
        <f>W50+V50</f>
        <v>998.5</v>
      </c>
      <c r="AD50" s="247" t="s">
        <v>43</v>
      </c>
    </row>
    <row r="51" spans="1:30" ht="26.25">
      <c r="A51" s="71">
        <v>4</v>
      </c>
      <c r="B51" s="134" t="s">
        <v>125</v>
      </c>
      <c r="C51" s="116" t="s">
        <v>126</v>
      </c>
      <c r="D51" s="91">
        <v>14096</v>
      </c>
      <c r="E51" s="75" t="s">
        <v>42</v>
      </c>
      <c r="F51" s="76">
        <v>37</v>
      </c>
      <c r="G51" s="76">
        <v>92</v>
      </c>
      <c r="H51" s="123"/>
      <c r="I51" s="118">
        <f>SUM(F51:H51)</f>
        <v>129</v>
      </c>
      <c r="J51" s="78">
        <v>120</v>
      </c>
      <c r="K51" s="79">
        <v>1523.2</v>
      </c>
      <c r="L51" s="80"/>
      <c r="M51" s="81">
        <f>SUM(N51:T51)</f>
        <v>103</v>
      </c>
      <c r="N51" s="106">
        <v>103</v>
      </c>
      <c r="O51" s="82"/>
      <c r="P51" s="83"/>
      <c r="Q51" s="82"/>
      <c r="R51" s="82"/>
      <c r="S51" s="82"/>
      <c r="T51" s="82"/>
      <c r="U51" s="84">
        <v>61.4</v>
      </c>
      <c r="V51" s="81">
        <f>K51+M51+U51</f>
        <v>1687.6000000000001</v>
      </c>
      <c r="W51" s="85">
        <f>SUM(X51:AB51)</f>
        <v>49.6</v>
      </c>
      <c r="X51" s="86">
        <v>49.6</v>
      </c>
      <c r="Y51" s="122"/>
      <c r="Z51" s="122"/>
      <c r="AA51" s="122"/>
      <c r="AB51" s="122"/>
      <c r="AC51" s="238">
        <f>W51+V51</f>
        <v>1737.2</v>
      </c>
      <c r="AD51" s="246" t="s">
        <v>43</v>
      </c>
    </row>
    <row r="52" spans="1:30" s="148" customFormat="1" ht="26.25" customHeight="1">
      <c r="A52" s="108">
        <v>4</v>
      </c>
      <c r="B52" s="142" t="s">
        <v>127</v>
      </c>
      <c r="C52" s="143"/>
      <c r="D52" s="144"/>
      <c r="E52" s="145"/>
      <c r="F52" s="146">
        <f>SUM(F48:F51)</f>
        <v>222</v>
      </c>
      <c r="G52" s="146">
        <f aca="true" t="shared" si="13" ref="G52:AD52">SUM(G48:G51)</f>
        <v>306</v>
      </c>
      <c r="H52" s="146">
        <f t="shared" si="13"/>
        <v>0</v>
      </c>
      <c r="I52" s="146">
        <f t="shared" si="13"/>
        <v>528</v>
      </c>
      <c r="J52" s="146">
        <f t="shared" si="13"/>
        <v>473</v>
      </c>
      <c r="K52" s="147">
        <f t="shared" si="13"/>
        <v>5925.2</v>
      </c>
      <c r="L52" s="147">
        <f t="shared" si="13"/>
        <v>0</v>
      </c>
      <c r="M52" s="147">
        <f t="shared" si="13"/>
        <v>182.6</v>
      </c>
      <c r="N52" s="147">
        <f t="shared" si="13"/>
        <v>182.6</v>
      </c>
      <c r="O52" s="147">
        <f t="shared" si="13"/>
        <v>0</v>
      </c>
      <c r="P52" s="147">
        <f t="shared" si="13"/>
        <v>0</v>
      </c>
      <c r="Q52" s="147">
        <f t="shared" si="13"/>
        <v>0</v>
      </c>
      <c r="R52" s="147">
        <f t="shared" si="13"/>
        <v>0</v>
      </c>
      <c r="S52" s="147">
        <f t="shared" si="13"/>
        <v>0</v>
      </c>
      <c r="T52" s="147">
        <f t="shared" si="13"/>
        <v>0</v>
      </c>
      <c r="U52" s="147">
        <f t="shared" si="13"/>
        <v>121</v>
      </c>
      <c r="V52" s="147">
        <f t="shared" si="13"/>
        <v>6228.8</v>
      </c>
      <c r="W52" s="147">
        <f t="shared" si="13"/>
        <v>297.40000000000003</v>
      </c>
      <c r="X52" s="147">
        <f t="shared" si="13"/>
        <v>297.40000000000003</v>
      </c>
      <c r="Y52" s="147">
        <f t="shared" si="13"/>
        <v>0</v>
      </c>
      <c r="Z52" s="147">
        <f t="shared" si="13"/>
        <v>0</v>
      </c>
      <c r="AA52" s="147">
        <f t="shared" si="13"/>
        <v>0</v>
      </c>
      <c r="AB52" s="147">
        <f t="shared" si="13"/>
        <v>0</v>
      </c>
      <c r="AC52" s="242">
        <f t="shared" si="13"/>
        <v>6526.2</v>
      </c>
      <c r="AD52" s="250">
        <f t="shared" si="13"/>
        <v>0</v>
      </c>
    </row>
    <row r="53" spans="1:30" ht="15.75">
      <c r="A53" s="71">
        <v>1</v>
      </c>
      <c r="B53" s="72" t="s">
        <v>128</v>
      </c>
      <c r="C53" s="116" t="s">
        <v>95</v>
      </c>
      <c r="D53" s="91">
        <v>14109</v>
      </c>
      <c r="E53" s="75" t="s">
        <v>42</v>
      </c>
      <c r="F53" s="76">
        <v>240</v>
      </c>
      <c r="G53" s="123"/>
      <c r="H53" s="123"/>
      <c r="I53" s="118">
        <f>SUM(F53:H53)</f>
        <v>240</v>
      </c>
      <c r="J53" s="78">
        <v>180</v>
      </c>
      <c r="K53" s="79">
        <v>2070.6</v>
      </c>
      <c r="L53" s="80"/>
      <c r="M53" s="149">
        <f>SUM(N53:T53)</f>
        <v>0</v>
      </c>
      <c r="N53" s="82"/>
      <c r="O53" s="82"/>
      <c r="P53" s="83"/>
      <c r="Q53" s="82"/>
      <c r="R53" s="82"/>
      <c r="S53" s="82"/>
      <c r="T53" s="82"/>
      <c r="U53" s="84">
        <v>59.5</v>
      </c>
      <c r="V53" s="81">
        <f>K53+M53+U53</f>
        <v>2130.1</v>
      </c>
      <c r="W53" s="85">
        <f>SUM(X53:AB53)</f>
        <v>321.5</v>
      </c>
      <c r="X53" s="86">
        <v>321.5</v>
      </c>
      <c r="Y53" s="122"/>
      <c r="Z53" s="122"/>
      <c r="AA53" s="122"/>
      <c r="AB53" s="122"/>
      <c r="AC53" s="238">
        <f>W53+V53</f>
        <v>2451.6</v>
      </c>
      <c r="AD53" s="246" t="s">
        <v>43</v>
      </c>
    </row>
    <row r="54" spans="1:30" ht="15.75">
      <c r="A54" s="71">
        <v>2</v>
      </c>
      <c r="B54" s="150" t="s">
        <v>129</v>
      </c>
      <c r="C54" s="151" t="s">
        <v>130</v>
      </c>
      <c r="D54" s="91">
        <v>14114</v>
      </c>
      <c r="E54" s="75" t="s">
        <v>42</v>
      </c>
      <c r="F54" s="76">
        <v>63</v>
      </c>
      <c r="G54" s="152"/>
      <c r="H54" s="152"/>
      <c r="I54" s="118">
        <f>SUM(F54:H54)</f>
        <v>63</v>
      </c>
      <c r="J54" s="78">
        <v>47</v>
      </c>
      <c r="K54" s="79">
        <v>857.2</v>
      </c>
      <c r="L54" s="80"/>
      <c r="M54" s="149">
        <f>SUM(N54:T54)</f>
        <v>0</v>
      </c>
      <c r="N54" s="82"/>
      <c r="O54" s="82"/>
      <c r="P54" s="83"/>
      <c r="Q54" s="82"/>
      <c r="R54" s="82"/>
      <c r="S54" s="82"/>
      <c r="T54" s="82"/>
      <c r="U54" s="119"/>
      <c r="V54" s="81">
        <f>K54+M54+U54</f>
        <v>857.2</v>
      </c>
      <c r="W54" s="85">
        <f>SUM(X54:AB54)</f>
        <v>84.4</v>
      </c>
      <c r="X54" s="86">
        <v>84.4</v>
      </c>
      <c r="Y54" s="122"/>
      <c r="Z54" s="122"/>
      <c r="AA54" s="122"/>
      <c r="AB54" s="122"/>
      <c r="AC54" s="238">
        <f>W54+V54</f>
        <v>941.6</v>
      </c>
      <c r="AD54" s="246" t="s">
        <v>43</v>
      </c>
    </row>
    <row r="55" spans="1:30" s="163" customFormat="1" ht="16.5" customHeight="1">
      <c r="A55" s="153">
        <v>3</v>
      </c>
      <c r="B55" s="89" t="s">
        <v>131</v>
      </c>
      <c r="C55" s="154" t="s">
        <v>132</v>
      </c>
      <c r="D55" s="91">
        <v>14117</v>
      </c>
      <c r="E55" s="155" t="s">
        <v>42</v>
      </c>
      <c r="F55" s="93">
        <v>29</v>
      </c>
      <c r="G55" s="129"/>
      <c r="H55" s="129"/>
      <c r="I55" s="156">
        <f>SUM(F55:H55)</f>
        <v>29</v>
      </c>
      <c r="J55" s="95">
        <v>22</v>
      </c>
      <c r="K55" s="157">
        <v>430.6</v>
      </c>
      <c r="L55" s="158"/>
      <c r="M55" s="159">
        <f>SUM(N55:T55)</f>
        <v>0</v>
      </c>
      <c r="N55" s="160"/>
      <c r="O55" s="160"/>
      <c r="P55" s="160"/>
      <c r="Q55" s="160"/>
      <c r="R55" s="160"/>
      <c r="S55" s="160"/>
      <c r="T55" s="160"/>
      <c r="U55" s="119"/>
      <c r="V55" s="160">
        <f>K55+M55+U55</f>
        <v>430.6</v>
      </c>
      <c r="W55" s="161">
        <f>SUM(X55:AB55)</f>
        <v>38.8</v>
      </c>
      <c r="X55" s="86">
        <v>38.8</v>
      </c>
      <c r="Y55" s="162"/>
      <c r="Z55" s="162"/>
      <c r="AA55" s="162"/>
      <c r="AB55" s="162"/>
      <c r="AC55" s="243">
        <f>W55+V55</f>
        <v>469.40000000000003</v>
      </c>
      <c r="AD55" s="251" t="s">
        <v>43</v>
      </c>
    </row>
    <row r="56" spans="1:30" s="163" customFormat="1" ht="15" customHeight="1">
      <c r="A56" s="153">
        <v>4</v>
      </c>
      <c r="B56" s="89" t="s">
        <v>133</v>
      </c>
      <c r="C56" s="154" t="s">
        <v>134</v>
      </c>
      <c r="D56" s="91">
        <v>14124</v>
      </c>
      <c r="E56" s="155" t="s">
        <v>46</v>
      </c>
      <c r="F56" s="93">
        <v>14</v>
      </c>
      <c r="G56" s="129"/>
      <c r="H56" s="129"/>
      <c r="I56" s="156">
        <f>SUM(F56:H56)</f>
        <v>14</v>
      </c>
      <c r="J56" s="95">
        <v>11</v>
      </c>
      <c r="K56" s="157">
        <v>215.3</v>
      </c>
      <c r="L56" s="158"/>
      <c r="M56" s="159">
        <f>SUM(N56:T56)</f>
        <v>0</v>
      </c>
      <c r="N56" s="160"/>
      <c r="O56" s="160"/>
      <c r="P56" s="160"/>
      <c r="Q56" s="160"/>
      <c r="R56" s="160"/>
      <c r="S56" s="160"/>
      <c r="T56" s="160"/>
      <c r="U56" s="84">
        <v>17.4</v>
      </c>
      <c r="V56" s="160">
        <f>K56+M56+U56</f>
        <v>232.70000000000002</v>
      </c>
      <c r="W56" s="161">
        <f>SUM(X56:AB56)</f>
        <v>18.8</v>
      </c>
      <c r="X56" s="86">
        <v>18.8</v>
      </c>
      <c r="Y56" s="162"/>
      <c r="Z56" s="162"/>
      <c r="AA56" s="162"/>
      <c r="AB56" s="162"/>
      <c r="AC56" s="243">
        <f>W56+V56</f>
        <v>251.50000000000003</v>
      </c>
      <c r="AD56" s="251" t="s">
        <v>43</v>
      </c>
    </row>
    <row r="57" spans="1:30" s="163" customFormat="1" ht="15.75">
      <c r="A57" s="153">
        <v>5</v>
      </c>
      <c r="B57" s="89" t="s">
        <v>135</v>
      </c>
      <c r="C57" s="154" t="s">
        <v>136</v>
      </c>
      <c r="D57" s="91">
        <v>14121</v>
      </c>
      <c r="E57" s="155" t="s">
        <v>42</v>
      </c>
      <c r="F57" s="93">
        <v>29</v>
      </c>
      <c r="G57" s="129"/>
      <c r="H57" s="129"/>
      <c r="I57" s="156">
        <f>SUM(F57:H57)</f>
        <v>29</v>
      </c>
      <c r="J57" s="95">
        <v>22</v>
      </c>
      <c r="K57" s="157">
        <v>430.6</v>
      </c>
      <c r="L57" s="158"/>
      <c r="M57" s="159">
        <f>SUM(N57:T57)</f>
        <v>300</v>
      </c>
      <c r="N57" s="160"/>
      <c r="O57" s="160"/>
      <c r="P57" s="160"/>
      <c r="Q57" s="160">
        <v>300</v>
      </c>
      <c r="R57" s="160"/>
      <c r="S57" s="160"/>
      <c r="T57" s="160"/>
      <c r="U57" s="119"/>
      <c r="V57" s="160">
        <f>K57+M57+U57</f>
        <v>730.6</v>
      </c>
      <c r="W57" s="161">
        <f>SUM(X57:AB57)</f>
        <v>38.8</v>
      </c>
      <c r="X57" s="86">
        <v>38.8</v>
      </c>
      <c r="Y57" s="162"/>
      <c r="Z57" s="162"/>
      <c r="AA57" s="162"/>
      <c r="AB57" s="162"/>
      <c r="AC57" s="243">
        <f>W57+V57</f>
        <v>769.4</v>
      </c>
      <c r="AD57" s="251" t="s">
        <v>43</v>
      </c>
    </row>
    <row r="58" spans="1:30" ht="15.75">
      <c r="A58" s="108">
        <v>5</v>
      </c>
      <c r="B58" s="108" t="s">
        <v>137</v>
      </c>
      <c r="C58" s="108"/>
      <c r="D58" s="164"/>
      <c r="E58" s="108"/>
      <c r="F58" s="112">
        <f aca="true" t="shared" si="14" ref="F58:AD58">SUM(F53:F57)</f>
        <v>375</v>
      </c>
      <c r="G58" s="112">
        <f t="shared" si="14"/>
        <v>0</v>
      </c>
      <c r="H58" s="112">
        <f t="shared" si="14"/>
        <v>0</v>
      </c>
      <c r="I58" s="113">
        <f t="shared" si="14"/>
        <v>375</v>
      </c>
      <c r="J58" s="114">
        <f>SUM(J53:J57)</f>
        <v>282</v>
      </c>
      <c r="K58" s="114">
        <f>SUM(K53:K57)</f>
        <v>4004.3</v>
      </c>
      <c r="L58" s="141">
        <f t="shared" si="14"/>
        <v>0</v>
      </c>
      <c r="M58" s="141">
        <f t="shared" si="14"/>
        <v>300</v>
      </c>
      <c r="N58" s="141">
        <f t="shared" si="14"/>
        <v>0</v>
      </c>
      <c r="O58" s="141">
        <f t="shared" si="14"/>
        <v>0</v>
      </c>
      <c r="P58" s="141">
        <f t="shared" si="14"/>
        <v>0</v>
      </c>
      <c r="Q58" s="141">
        <f t="shared" si="14"/>
        <v>300</v>
      </c>
      <c r="R58" s="141">
        <f t="shared" si="14"/>
        <v>0</v>
      </c>
      <c r="S58" s="141">
        <f t="shared" si="14"/>
        <v>0</v>
      </c>
      <c r="T58" s="141">
        <f t="shared" si="14"/>
        <v>0</v>
      </c>
      <c r="U58" s="141">
        <f t="shared" si="14"/>
        <v>76.9</v>
      </c>
      <c r="V58" s="141">
        <f t="shared" si="14"/>
        <v>4381.2</v>
      </c>
      <c r="W58" s="141">
        <f t="shared" si="14"/>
        <v>502.3</v>
      </c>
      <c r="X58" s="141">
        <f t="shared" si="14"/>
        <v>502.3</v>
      </c>
      <c r="Y58" s="141">
        <f t="shared" si="14"/>
        <v>0</v>
      </c>
      <c r="Z58" s="141">
        <f t="shared" si="14"/>
        <v>0</v>
      </c>
      <c r="AA58" s="141">
        <f t="shared" si="14"/>
        <v>0</v>
      </c>
      <c r="AB58" s="141">
        <f t="shared" si="14"/>
        <v>0</v>
      </c>
      <c r="AC58" s="241">
        <f t="shared" si="14"/>
        <v>4883.5</v>
      </c>
      <c r="AD58" s="249">
        <f t="shared" si="14"/>
        <v>0</v>
      </c>
    </row>
    <row r="59" spans="1:30" ht="15.75">
      <c r="A59" s="165"/>
      <c r="B59" s="166" t="s">
        <v>138</v>
      </c>
      <c r="C59" s="132"/>
      <c r="D59" s="91">
        <v>2101</v>
      </c>
      <c r="E59" s="165"/>
      <c r="F59" s="167"/>
      <c r="G59" s="167"/>
      <c r="H59" s="167"/>
      <c r="I59" s="168">
        <f>SUM(F59:H59)</f>
        <v>0</v>
      </c>
      <c r="J59" s="169"/>
      <c r="K59" s="170"/>
      <c r="L59" s="80"/>
      <c r="M59" s="149">
        <f>SUM(N59:T59)</f>
        <v>1231.3</v>
      </c>
      <c r="N59" s="171">
        <v>1231.3</v>
      </c>
      <c r="O59" s="82"/>
      <c r="P59" s="83"/>
      <c r="Q59" s="82"/>
      <c r="R59" s="82"/>
      <c r="S59" s="82"/>
      <c r="T59" s="82"/>
      <c r="U59" s="81">
        <v>201.7</v>
      </c>
      <c r="V59" s="81">
        <f>K59+M59+U59</f>
        <v>1433</v>
      </c>
      <c r="W59" s="85"/>
      <c r="X59" s="85"/>
      <c r="Y59" s="172"/>
      <c r="Z59" s="172"/>
      <c r="AA59" s="172"/>
      <c r="AB59" s="172"/>
      <c r="AC59" s="238"/>
      <c r="AD59" s="246"/>
    </row>
    <row r="60" spans="1:30" ht="16.5" thickBot="1">
      <c r="A60" s="173"/>
      <c r="B60" s="174" t="s">
        <v>139</v>
      </c>
      <c r="C60" s="116"/>
      <c r="D60" s="173"/>
      <c r="E60" s="173"/>
      <c r="F60" s="175"/>
      <c r="G60" s="175"/>
      <c r="H60" s="175"/>
      <c r="I60" s="168">
        <f>SUM(F60:H60)</f>
        <v>0</v>
      </c>
      <c r="J60" s="176"/>
      <c r="K60" s="177"/>
      <c r="L60" s="80"/>
      <c r="M60" s="178">
        <f>V60</f>
        <v>391.40400000002137</v>
      </c>
      <c r="N60" s="179"/>
      <c r="O60" s="179"/>
      <c r="P60" s="179"/>
      <c r="Q60" s="180"/>
      <c r="R60" s="181"/>
      <c r="S60" s="181"/>
      <c r="T60" s="182"/>
      <c r="U60" s="183"/>
      <c r="V60" s="81">
        <f>U63-N61-O61-Q61-R61-S61</f>
        <v>391.40400000002137</v>
      </c>
      <c r="W60" s="85"/>
      <c r="X60" s="184"/>
      <c r="Y60" s="122"/>
      <c r="Z60" s="122"/>
      <c r="AA60" s="122"/>
      <c r="AB60" s="122"/>
      <c r="AC60" s="238">
        <f>W60+V60</f>
        <v>391.40400000002137</v>
      </c>
      <c r="AD60" s="246" t="s">
        <v>43</v>
      </c>
    </row>
    <row r="61" spans="1:30" ht="16.5" thickBot="1">
      <c r="A61" s="135">
        <f>10+33+5</f>
        <v>48</v>
      </c>
      <c r="B61" s="185" t="s">
        <v>140</v>
      </c>
      <c r="C61" s="186"/>
      <c r="D61" s="186"/>
      <c r="E61" s="186"/>
      <c r="F61" s="138">
        <f aca="true" t="shared" si="15" ref="F61:K61">F58+F52+F47+F17</f>
        <v>4543</v>
      </c>
      <c r="G61" s="138">
        <f t="shared" si="15"/>
        <v>5762</v>
      </c>
      <c r="H61" s="138">
        <f t="shared" si="15"/>
        <v>786</v>
      </c>
      <c r="I61" s="138">
        <f t="shared" si="15"/>
        <v>11091</v>
      </c>
      <c r="J61" s="138">
        <f t="shared" si="15"/>
        <v>10130</v>
      </c>
      <c r="K61" s="187">
        <f t="shared" si="15"/>
        <v>112061.69999999998</v>
      </c>
      <c r="L61" s="188">
        <f>L58+L47+L17</f>
        <v>0</v>
      </c>
      <c r="M61" s="188">
        <f>SUM(N61:T61)+M60</f>
        <v>11476.90400000002</v>
      </c>
      <c r="N61" s="188">
        <f>N58+N52+N47+N17+N59</f>
        <v>2154.8</v>
      </c>
      <c r="O61" s="188">
        <f aca="true" t="shared" si="16" ref="O61:U61">O58+O52+O47+O17+O59</f>
        <v>657.4</v>
      </c>
      <c r="P61" s="188">
        <f t="shared" si="16"/>
        <v>0</v>
      </c>
      <c r="Q61" s="188">
        <f>Q58+Q52+Q47+Q17+Q59</f>
        <v>7265.8</v>
      </c>
      <c r="R61" s="188">
        <f t="shared" si="16"/>
        <v>1000</v>
      </c>
      <c r="S61" s="188">
        <f t="shared" si="16"/>
        <v>7.5</v>
      </c>
      <c r="T61" s="188">
        <f t="shared" si="16"/>
        <v>0</v>
      </c>
      <c r="U61" s="188">
        <f t="shared" si="16"/>
        <v>2521.2</v>
      </c>
      <c r="V61" s="188">
        <f>V58+V52+V47+V17+V59+V60</f>
        <v>126059.80400000002</v>
      </c>
      <c r="W61" s="188">
        <f aca="true" t="shared" si="17" ref="W61:AB61">W58+W52+W47+W17+W59</f>
        <v>6085.700000000001</v>
      </c>
      <c r="X61" s="188">
        <f t="shared" si="17"/>
        <v>6085.700000000001</v>
      </c>
      <c r="Y61" s="188">
        <f t="shared" si="17"/>
        <v>0</v>
      </c>
      <c r="Z61" s="188">
        <f t="shared" si="17"/>
        <v>0</v>
      </c>
      <c r="AA61" s="188">
        <f t="shared" si="17"/>
        <v>0</v>
      </c>
      <c r="AB61" s="188">
        <f t="shared" si="17"/>
        <v>0</v>
      </c>
      <c r="AC61" s="244">
        <f>W61+V61</f>
        <v>132145.50400000002</v>
      </c>
      <c r="AD61" s="252" t="s">
        <v>43</v>
      </c>
    </row>
    <row r="62" spans="1:30" ht="15.75" thickBo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90" t="s">
        <v>141</v>
      </c>
      <c r="S62" s="191"/>
      <c r="T62" s="191"/>
      <c r="U62" s="192">
        <f>H2*0.02</f>
        <v>2521.196</v>
      </c>
      <c r="V62" s="193" t="s">
        <v>4</v>
      </c>
      <c r="W62" s="189"/>
      <c r="X62" s="194"/>
      <c r="Y62" s="195" t="s">
        <v>142</v>
      </c>
      <c r="Z62" s="195"/>
      <c r="AA62" s="195"/>
      <c r="AB62" s="195"/>
      <c r="AC62" s="196"/>
      <c r="AD62" s="197"/>
    </row>
    <row r="63" spans="1:30" ht="15.75" thickBot="1">
      <c r="A63" s="189"/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98" t="s">
        <v>143</v>
      </c>
      <c r="S63" s="199"/>
      <c r="T63" s="199"/>
      <c r="U63" s="200">
        <f>H2-K61-U62</f>
        <v>11476.90400000002</v>
      </c>
      <c r="V63" s="201" t="s">
        <v>4</v>
      </c>
      <c r="W63" s="189"/>
      <c r="X63" s="189"/>
      <c r="Y63" s="189"/>
      <c r="Z63" s="189"/>
      <c r="AA63" s="189"/>
      <c r="AB63" s="189"/>
      <c r="AC63" s="202"/>
      <c r="AD63" s="197"/>
    </row>
    <row r="64" spans="1:30" ht="15.75" customHeight="1" thickBo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203" t="s">
        <v>144</v>
      </c>
      <c r="S64" s="204" t="s">
        <v>145</v>
      </c>
      <c r="T64" s="205"/>
      <c r="U64" s="205"/>
      <c r="V64" s="206">
        <f>N61+O61</f>
        <v>2812.2000000000003</v>
      </c>
      <c r="W64" s="207" t="s">
        <v>146</v>
      </c>
      <c r="X64" s="208"/>
      <c r="Y64" s="209"/>
      <c r="Z64" s="203" t="s">
        <v>147</v>
      </c>
      <c r="AA64" s="210">
        <v>1820.8</v>
      </c>
      <c r="AB64" s="211" t="s">
        <v>148</v>
      </c>
      <c r="AC64" s="189"/>
      <c r="AD64" s="197"/>
    </row>
    <row r="65" spans="1:30" ht="15.75" thickBot="1">
      <c r="A65" s="189"/>
      <c r="B65" s="189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212"/>
      <c r="S65" s="204" t="s">
        <v>149</v>
      </c>
      <c r="T65" s="213"/>
      <c r="U65" s="213"/>
      <c r="V65" s="214">
        <f>Q61+R61+S61-7.5</f>
        <v>8265.8</v>
      </c>
      <c r="W65" s="213" t="s">
        <v>150</v>
      </c>
      <c r="X65" s="215"/>
      <c r="Y65" s="216"/>
      <c r="Z65" s="212"/>
      <c r="AA65" s="217">
        <f>39.8+25.9+25.9+120</f>
        <v>211.6</v>
      </c>
      <c r="AB65" s="218" t="s">
        <v>148</v>
      </c>
      <c r="AC65" s="189"/>
      <c r="AD65" s="197"/>
    </row>
    <row r="66" spans="1:30" ht="15.75" thickBo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212"/>
      <c r="S66" s="204" t="s">
        <v>151</v>
      </c>
      <c r="T66" s="213"/>
      <c r="U66" s="213"/>
      <c r="V66" s="219">
        <f>168+118.8</f>
        <v>286.8</v>
      </c>
      <c r="W66" s="219" t="s">
        <v>146</v>
      </c>
      <c r="X66" s="220"/>
      <c r="Y66" s="216"/>
      <c r="Z66" s="212"/>
      <c r="AA66" s="221">
        <f>130.3+131.2</f>
        <v>261.5</v>
      </c>
      <c r="AB66" s="222" t="s">
        <v>148</v>
      </c>
      <c r="AC66" s="189"/>
      <c r="AD66" s="197"/>
    </row>
    <row r="67" spans="1:30" ht="15.75" thickBot="1">
      <c r="A67" s="189"/>
      <c r="B67" s="18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212"/>
      <c r="V67" s="205"/>
      <c r="W67" s="205" t="s">
        <v>146</v>
      </c>
      <c r="X67" s="222"/>
      <c r="Y67" s="223"/>
      <c r="Z67" s="212"/>
      <c r="AA67" s="221"/>
      <c r="AB67" s="222" t="s">
        <v>148</v>
      </c>
      <c r="AC67" s="189"/>
      <c r="AD67" s="197"/>
    </row>
    <row r="68" spans="18:28" ht="15.75" thickBot="1">
      <c r="R68" s="212"/>
      <c r="S68" s="224"/>
      <c r="T68" s="225"/>
      <c r="U68" s="225"/>
      <c r="V68" s="226"/>
      <c r="W68" s="226"/>
      <c r="X68" s="227"/>
      <c r="Y68" s="228"/>
      <c r="Z68" s="212"/>
      <c r="AA68" s="221"/>
      <c r="AB68" s="222" t="s">
        <v>148</v>
      </c>
    </row>
    <row r="69" spans="18:28" ht="19.5" thickBot="1">
      <c r="R69" s="229"/>
      <c r="S69" s="230" t="s">
        <v>152</v>
      </c>
      <c r="T69" s="231"/>
      <c r="U69" s="231"/>
      <c r="V69" s="232">
        <f>V60</f>
        <v>391.40400000002137</v>
      </c>
      <c r="W69" s="233" t="s">
        <v>146</v>
      </c>
      <c r="X69" s="234"/>
      <c r="Y69" s="234"/>
      <c r="Z69" s="229"/>
      <c r="AA69" s="235">
        <f>Z60-AA64-AA65-AA66-AA67-AA68</f>
        <v>-2293.8999999999996</v>
      </c>
      <c r="AB69" s="236" t="s">
        <v>148</v>
      </c>
    </row>
  </sheetData>
  <sheetProtection/>
  <mergeCells count="23">
    <mergeCell ref="Z64:Z69"/>
    <mergeCell ref="R64:R69"/>
    <mergeCell ref="W3:AB4"/>
    <mergeCell ref="AC3:AC5"/>
    <mergeCell ref="AD3:AD5"/>
    <mergeCell ref="L4:L5"/>
    <mergeCell ref="M4:T4"/>
    <mergeCell ref="I3:I5"/>
    <mergeCell ref="J3:J5"/>
    <mergeCell ref="K3:K5"/>
    <mergeCell ref="L3:T3"/>
    <mergeCell ref="U3:U5"/>
    <mergeCell ref="V3:V5"/>
    <mergeCell ref="B2:G2"/>
    <mergeCell ref="M2:R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31496062992125984" right="0" top="0.15748031496062992" bottom="0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E-Enter</cp:lastModifiedBy>
  <dcterms:created xsi:type="dcterms:W3CDTF">2016-08-22T17:25:15Z</dcterms:created>
  <dcterms:modified xsi:type="dcterms:W3CDTF">2016-08-22T17:29:03Z</dcterms:modified>
  <cp:category/>
  <cp:version/>
  <cp:contentType/>
  <cp:contentStatus/>
</cp:coreProperties>
</file>